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M\Desktop\2023\POA FOCEM\"/>
    </mc:Choice>
  </mc:AlternateContent>
  <xr:revisionPtr revIDLastSave="0" documentId="13_ncr:1_{34B65173-B48B-440A-9A3D-FCC72BA331E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sumen" sheetId="3" state="hidden" r:id="rId1"/>
    <sheet name="PA" sheetId="1" r:id="rId2"/>
    <sheet name="Hoja1" sheetId="4" state="hidden" r:id="rId3"/>
    <sheet name="Conciliación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5" i="1" l="1"/>
  <c r="E14" i="2" l="1"/>
  <c r="H14" i="2"/>
  <c r="F14" i="2"/>
  <c r="C14" i="2"/>
  <c r="P35" i="1"/>
  <c r="L24" i="1"/>
  <c r="O32" i="1"/>
  <c r="H17" i="1"/>
  <c r="G25" i="1"/>
  <c r="E28" i="1"/>
  <c r="O35" i="1" l="1"/>
  <c r="K28" i="1"/>
  <c r="R25" i="1" l="1"/>
  <c r="P29" i="1"/>
  <c r="O29" i="1" s="1"/>
  <c r="P28" i="1" l="1"/>
  <c r="F25" i="4"/>
  <c r="L22" i="1" l="1"/>
  <c r="L17" i="1"/>
  <c r="L18" i="1"/>
  <c r="L19" i="1"/>
  <c r="L20" i="1"/>
  <c r="L21" i="1"/>
  <c r="L13" i="1"/>
  <c r="L16" i="1"/>
  <c r="G12" i="2"/>
  <c r="H12" i="2"/>
  <c r="F12" i="2"/>
  <c r="D14" i="2" l="1"/>
  <c r="D12" i="2"/>
  <c r="E10" i="2"/>
  <c r="Q29" i="1" l="1"/>
  <c r="P30" i="1"/>
  <c r="P27" i="1"/>
  <c r="P25" i="1" s="1"/>
  <c r="L25" i="1" s="1"/>
  <c r="R28" i="1"/>
  <c r="D7" i="1"/>
  <c r="Q35" i="1"/>
  <c r="F35" i="1" s="1"/>
  <c r="R37" i="1"/>
  <c r="P37" i="1"/>
  <c r="G35" i="1" l="1"/>
  <c r="E35" i="1"/>
  <c r="O27" i="1"/>
  <c r="O31" i="1"/>
  <c r="I28" i="1"/>
  <c r="I25" i="1"/>
  <c r="E25" i="1" s="1"/>
  <c r="K22" i="1"/>
  <c r="E12" i="2" s="1"/>
  <c r="I22" i="1"/>
  <c r="C12" i="2" s="1"/>
  <c r="K24" i="1" l="1"/>
  <c r="R24" i="1" s="1"/>
  <c r="I14" i="2" s="1"/>
  <c r="I24" i="1"/>
  <c r="P24" i="1" s="1"/>
  <c r="K23" i="1"/>
  <c r="I23" i="1"/>
  <c r="R9" i="1"/>
  <c r="R10" i="1"/>
  <c r="R12" i="1"/>
  <c r="R14" i="1"/>
  <c r="R15" i="1"/>
  <c r="R7" i="1"/>
  <c r="Q9" i="1"/>
  <c r="Q10" i="1"/>
  <c r="Q11" i="1"/>
  <c r="Q12" i="1"/>
  <c r="Q13" i="1"/>
  <c r="Q14" i="1"/>
  <c r="Q7" i="1"/>
  <c r="P15" i="1"/>
  <c r="L15" i="1" s="1"/>
  <c r="P8" i="1"/>
  <c r="L8" i="1" s="1"/>
  <c r="P9" i="1"/>
  <c r="P10" i="1"/>
  <c r="L10" i="1" s="1"/>
  <c r="P11" i="1"/>
  <c r="L11" i="1" s="1"/>
  <c r="P12" i="1"/>
  <c r="L12" i="1" s="1"/>
  <c r="P14" i="1"/>
  <c r="L14" i="1" s="1"/>
  <c r="H10" i="2" l="1"/>
  <c r="O9" i="1"/>
  <c r="L9" i="1"/>
  <c r="Q30" i="1"/>
  <c r="O30" i="1" s="1"/>
  <c r="Q25" i="1"/>
  <c r="Q24" i="1"/>
  <c r="Q23" i="1"/>
  <c r="R23" i="1"/>
  <c r="P23" i="1"/>
  <c r="L23" i="1" s="1"/>
  <c r="H23" i="1"/>
  <c r="D35" i="1" l="1"/>
  <c r="O37" i="1"/>
  <c r="O38" i="1"/>
  <c r="O39" i="1"/>
  <c r="O36" i="1"/>
  <c r="O33" i="1"/>
  <c r="O34" i="1"/>
  <c r="N35" i="1"/>
  <c r="H35" i="1"/>
  <c r="L30" i="1"/>
  <c r="O24" i="1"/>
  <c r="N24" i="1" s="1"/>
  <c r="H24" i="1"/>
  <c r="D24" i="1"/>
  <c r="D12" i="1"/>
  <c r="J8" i="1"/>
  <c r="D10" i="2" s="1"/>
  <c r="D13" i="1"/>
  <c r="D14" i="1"/>
  <c r="D15" i="1"/>
  <c r="D17" i="1"/>
  <c r="D18" i="1"/>
  <c r="D19" i="1"/>
  <c r="D21" i="1"/>
  <c r="D23" i="1"/>
  <c r="D25" i="1"/>
  <c r="D28" i="1"/>
  <c r="D30" i="1"/>
  <c r="D8" i="1"/>
  <c r="I7" i="1"/>
  <c r="C10" i="2" s="1"/>
  <c r="Q8" i="1" l="1"/>
  <c r="P7" i="1"/>
  <c r="D11" i="1"/>
  <c r="L35" i="1"/>
  <c r="L7" i="1" l="1"/>
  <c r="F10" i="2"/>
  <c r="O8" i="1"/>
  <c r="G10" i="2"/>
  <c r="H7" i="1"/>
  <c r="H8" i="1"/>
  <c r="H9" i="1"/>
  <c r="H10" i="1"/>
  <c r="H11" i="1"/>
  <c r="H12" i="1"/>
  <c r="H13" i="1"/>
  <c r="H14" i="1"/>
  <c r="H15" i="1"/>
  <c r="H18" i="1"/>
  <c r="H19" i="1"/>
  <c r="H21" i="1"/>
  <c r="H22" i="1"/>
  <c r="H25" i="1"/>
  <c r="H28" i="1"/>
  <c r="H30" i="1"/>
  <c r="O12" i="1" l="1"/>
  <c r="O23" i="1"/>
  <c r="N23" i="1" s="1"/>
  <c r="O28" i="1"/>
  <c r="N28" i="1" s="1"/>
  <c r="N30" i="1"/>
  <c r="N22" i="1" l="1"/>
  <c r="B17" i="3"/>
  <c r="D17" i="3" s="1"/>
  <c r="B14" i="3"/>
  <c r="D14" i="3" s="1"/>
  <c r="B11" i="3"/>
  <c r="D11" i="3" s="1"/>
  <c r="B8" i="3"/>
  <c r="D8" i="3" s="1"/>
  <c r="B10" i="3"/>
  <c r="D10" i="3" s="1"/>
  <c r="B4" i="3" l="1"/>
  <c r="D4" i="3" s="1"/>
  <c r="B15" i="3"/>
  <c r="D15" i="3" s="1"/>
  <c r="B16" i="3"/>
  <c r="D16" i="3" s="1"/>
  <c r="B19" i="3"/>
  <c r="D19" i="3" s="1"/>
  <c r="B24" i="3"/>
  <c r="D24" i="3" s="1"/>
  <c r="B25" i="3"/>
  <c r="D25" i="3" s="1"/>
  <c r="B22" i="3" l="1"/>
  <c r="D22" i="3" s="1"/>
  <c r="B26" i="3"/>
  <c r="D26" i="3" s="1"/>
  <c r="M11" i="2" l="1"/>
  <c r="M13" i="2"/>
  <c r="M15" i="2"/>
  <c r="K17" i="2"/>
  <c r="L17" i="2"/>
  <c r="J17" i="2"/>
  <c r="K16" i="2"/>
  <c r="L16" i="2"/>
  <c r="J16" i="2"/>
  <c r="M16" i="2" l="1"/>
  <c r="M17" i="2"/>
  <c r="C5" i="3"/>
  <c r="D5" i="3" s="1"/>
  <c r="C7" i="3"/>
  <c r="D7" i="3" s="1"/>
  <c r="C6" i="3"/>
  <c r="D6" i="3" s="1"/>
  <c r="D18" i="2"/>
  <c r="C18" i="2"/>
  <c r="J12" i="2"/>
  <c r="K10" i="2" l="1"/>
  <c r="E18" i="2"/>
  <c r="L12" i="2"/>
  <c r="J10" i="2" l="1"/>
  <c r="K14" i="2"/>
  <c r="J14" i="2"/>
  <c r="K12" i="2"/>
  <c r="I17" i="2"/>
  <c r="I16" i="2"/>
  <c r="K18" i="2" l="1"/>
  <c r="M12" i="2"/>
  <c r="J18" i="2"/>
  <c r="G18" i="2"/>
  <c r="I12" i="2"/>
  <c r="F18" i="2"/>
  <c r="I10" i="2" l="1"/>
  <c r="L10" i="2"/>
  <c r="M10" i="2" l="1"/>
  <c r="O26" i="1"/>
  <c r="H18" i="2" l="1"/>
  <c r="L14" i="2"/>
  <c r="I18" i="2"/>
  <c r="O25" i="1"/>
  <c r="N25" i="1" s="1"/>
  <c r="L18" i="2" l="1"/>
  <c r="M18" i="2" s="1"/>
  <c r="M14" i="2"/>
</calcChain>
</file>

<file path=xl/sharedStrings.xml><?xml version="1.0" encoding="utf-8"?>
<sst xmlns="http://schemas.openxmlformats.org/spreadsheetml/2006/main" count="206" uniqueCount="107">
  <si>
    <t>NRO. DE ADD: --</t>
  </si>
  <si>
    <r>
      <t>ORGANISMO EJECUTOR:</t>
    </r>
    <r>
      <rPr>
        <sz val="11"/>
        <color theme="1"/>
        <rFont val="Calibri"/>
        <family val="2"/>
        <scheme val="minor"/>
      </rPr>
      <t xml:space="preserve"> INSTITUTO SOCIAL DEL MERCOSUR</t>
    </r>
  </si>
  <si>
    <t>Plan de Adquisiciones (PA)</t>
  </si>
  <si>
    <t>Nro. de Adquisición</t>
  </si>
  <si>
    <t>Descripción de la Adquisición</t>
  </si>
  <si>
    <t>Financiamiento (U$S)</t>
  </si>
  <si>
    <t>FOCEM</t>
  </si>
  <si>
    <t>CLE</t>
  </si>
  <si>
    <t>CLNE</t>
  </si>
  <si>
    <t>Modalidad de Compra</t>
  </si>
  <si>
    <t>Estado de situación</t>
  </si>
  <si>
    <t>Comentarios</t>
  </si>
  <si>
    <t>Mobiliario para la recepción</t>
  </si>
  <si>
    <t>Mobiliario para oficina</t>
  </si>
  <si>
    <t>Equipos de oficina</t>
  </si>
  <si>
    <t>Papelería, materiales de librería</t>
  </si>
  <si>
    <t>Servicio internet, teléfono</t>
  </si>
  <si>
    <t>Mantenimiento Video Conferencia</t>
  </si>
  <si>
    <t>Software (comunicación, investigación, biblioteca)</t>
  </si>
  <si>
    <t>Adquisición de software administrativo y de gestión</t>
  </si>
  <si>
    <t>Realización de reuniones técnicas y talleres de investigación</t>
  </si>
  <si>
    <t>Contratación de consultores senior</t>
  </si>
  <si>
    <t>Contratacion de consultores implementacion SIMPIS</t>
  </si>
  <si>
    <t>Consultoria senior que releve la necesidades en las instancias Mercosur y sistematize la informaciones en un documento borrador del PEAS</t>
  </si>
  <si>
    <t>Edición y Publicación del PEAS</t>
  </si>
  <si>
    <t xml:space="preserve"> Seminario de lanzamiento del PEAS</t>
  </si>
  <si>
    <t>Realizacion de  seminario internacional, conferencias, eventos</t>
  </si>
  <si>
    <t>Concurso de ofertas sobre la base de tres presupuestos según manual de procedimientos DAF-ISM</t>
  </si>
  <si>
    <t xml:space="preserve">Fecha </t>
  </si>
  <si>
    <t>Concluido</t>
  </si>
  <si>
    <r>
      <t>NOMBRE DEL PROYECTO:</t>
    </r>
    <r>
      <rPr>
        <sz val="11"/>
        <color theme="1"/>
        <rFont val="Calibri"/>
        <family val="2"/>
        <scheme val="minor"/>
      </rPr>
      <t xml:space="preserve"> "MERCOSUR SOCIAL: FORTALECIMIENTO DEL INSTITUTO SOCIAL DEL MERCOSUR Y CONSOLIDACIÓN DEL PLAN ESTRATÉGICO DE ACCIÓN SOCIAL"</t>
    </r>
  </si>
  <si>
    <r>
      <t>NRO. DEL COF:</t>
    </r>
    <r>
      <rPr>
        <sz val="11"/>
        <color theme="1"/>
        <rFont val="Calibri"/>
        <family val="2"/>
        <scheme val="minor"/>
      </rPr>
      <t xml:space="preserve"> 01/16</t>
    </r>
  </si>
  <si>
    <t xml:space="preserve">CONCILIACIÓN Presupuesto - Plan de Adquisiciones </t>
  </si>
  <si>
    <t>VALOR TOTAL</t>
  </si>
  <si>
    <t>Componente I</t>
  </si>
  <si>
    <t>Componente II</t>
  </si>
  <si>
    <t>Componente III</t>
  </si>
  <si>
    <t>Adquisiciones previstas en el PA</t>
  </si>
  <si>
    <t>Otros gastos no vinculados con adquisiciones</t>
  </si>
  <si>
    <t>Auditoría</t>
  </si>
  <si>
    <t>Imprevistos</t>
  </si>
  <si>
    <t>TOTAL</t>
  </si>
  <si>
    <r>
      <t xml:space="preserve">NRO. DE VERSIÓN: </t>
    </r>
    <r>
      <rPr>
        <sz val="11"/>
        <color theme="1"/>
        <rFont val="Calibri"/>
        <family val="2"/>
        <scheme val="minor"/>
      </rPr>
      <t>2</t>
    </r>
  </si>
  <si>
    <t xml:space="preserve">Ejecutado </t>
  </si>
  <si>
    <t>Total</t>
  </si>
  <si>
    <r>
      <rPr>
        <b/>
        <sz val="11"/>
        <color theme="1"/>
        <rFont val="Calibri"/>
        <family val="2"/>
        <scheme val="minor"/>
      </rPr>
      <t>Componente I:</t>
    </r>
    <r>
      <rPr>
        <sz val="11"/>
        <color theme="1"/>
        <rFont val="Calibri"/>
        <family val="2"/>
        <scheme val="minor"/>
      </rPr>
      <t xml:space="preserve"> Capacidades técnicas del ISM en materia Operativa e Infraestructura Incrementadas / </t>
    </r>
    <r>
      <rPr>
        <b/>
        <sz val="11"/>
        <color theme="1"/>
        <rFont val="Calibri"/>
        <family val="2"/>
        <scheme val="minor"/>
      </rPr>
      <t>Subcomponente I:</t>
    </r>
    <r>
      <rPr>
        <sz val="11"/>
        <color theme="1"/>
        <rFont val="Calibri"/>
        <family val="2"/>
        <scheme val="minor"/>
      </rPr>
      <t xml:space="preserve"> Adquisición de Equipamiento para  la gestión integral del ISM, fortaleciendo los procesos administrativos, archivísticos, y bibliotecológicos ejecutando y promoviendo mejores prácticas en el MERCOSUR </t>
    </r>
  </si>
  <si>
    <r>
      <rPr>
        <b/>
        <sz val="11"/>
        <color theme="1"/>
        <rFont val="Calibri"/>
        <family val="2"/>
        <scheme val="minor"/>
      </rPr>
      <t xml:space="preserve">Componente I: </t>
    </r>
    <r>
      <rPr>
        <sz val="11"/>
        <color theme="1"/>
        <rFont val="Calibri"/>
        <family val="2"/>
        <scheme val="minor"/>
      </rPr>
      <t xml:space="preserve">Capacidades técnicas del ISM en materia Operativa e Infraestructura Incrementadas / </t>
    </r>
    <r>
      <rPr>
        <b/>
        <sz val="11"/>
        <color theme="1"/>
        <rFont val="Calibri"/>
        <family val="2"/>
        <scheme val="minor"/>
      </rPr>
      <t>Subcomponente I:</t>
    </r>
    <r>
      <rPr>
        <sz val="11"/>
        <color theme="1"/>
        <rFont val="Calibri"/>
        <family val="2"/>
        <scheme val="minor"/>
      </rPr>
      <t xml:space="preserve"> Adquisición de Equipamiento para  la gestión integral del ISM, fortaleciendo los procesos administrativos, archivísticos, y bibliotecológicos ejecutando y promoviendo mejores prácticas en el MERCOSUR </t>
    </r>
  </si>
  <si>
    <r>
      <rPr>
        <b/>
        <sz val="11"/>
        <color theme="1"/>
        <rFont val="Calibri"/>
        <family val="2"/>
        <scheme val="minor"/>
      </rPr>
      <t xml:space="preserve">Componente I: </t>
    </r>
    <r>
      <rPr>
        <sz val="11"/>
        <color theme="1"/>
        <rFont val="Calibri"/>
        <family val="2"/>
        <scheme val="minor"/>
      </rPr>
      <t>Capacidades técnicas del ISM en materia Operativa e Infraestructura Incrementadas /</t>
    </r>
    <r>
      <rPr>
        <b/>
        <sz val="11"/>
        <color theme="1"/>
        <rFont val="Calibri"/>
        <family val="2"/>
        <scheme val="minor"/>
      </rPr>
      <t xml:space="preserve"> Subcomponente I:</t>
    </r>
    <r>
      <rPr>
        <sz val="11"/>
        <color theme="1"/>
        <rFont val="Calibri"/>
        <family val="2"/>
        <scheme val="minor"/>
      </rPr>
      <t xml:space="preserve"> Adquisición de Equipamiento para  la gestión integral del ISM, fortaleciendo los procesos administrativos, archivísticos, y bibliotecológicos ejecutando y promoviendo mejores prácticas en el MERCOSUR </t>
    </r>
  </si>
  <si>
    <r>
      <rPr>
        <b/>
        <sz val="11"/>
        <color theme="1"/>
        <rFont val="Calibri"/>
        <family val="2"/>
        <scheme val="minor"/>
      </rPr>
      <t>Componente I:</t>
    </r>
    <r>
      <rPr>
        <sz val="11"/>
        <color theme="1"/>
        <rFont val="Calibri"/>
        <family val="2"/>
        <scheme val="minor"/>
      </rPr>
      <t xml:space="preserve"> Capacidades técnicas del ISM en materia Operativa e Infraestructura Incrementadas / </t>
    </r>
    <r>
      <rPr>
        <b/>
        <sz val="11"/>
        <color theme="1"/>
        <rFont val="Calibri"/>
        <family val="2"/>
        <scheme val="minor"/>
      </rPr>
      <t>Subcomponente II</t>
    </r>
    <r>
      <rPr>
        <sz val="11"/>
        <color theme="1"/>
        <rFont val="Calibri"/>
        <family val="2"/>
        <scheme val="minor"/>
      </rPr>
      <t>:  Un programa en funcionamiento en el ISM, orientado a la consolidación del área de Administración de la Sede; en temas de Gestión Financiera del órgano, y de mecanismos de transparencia en la ejecución</t>
    </r>
  </si>
  <si>
    <r>
      <rPr>
        <b/>
        <sz val="11"/>
        <color theme="1"/>
        <rFont val="Calibri"/>
        <family val="2"/>
        <scheme val="minor"/>
      </rPr>
      <t>Componente I</t>
    </r>
    <r>
      <rPr>
        <sz val="11"/>
        <color theme="1"/>
        <rFont val="Calibri"/>
        <family val="2"/>
        <scheme val="minor"/>
      </rPr>
      <t xml:space="preserve">: Capacidades técnicas del ISM en materia Operativa e Infraestructura Incrementadas / </t>
    </r>
    <r>
      <rPr>
        <b/>
        <sz val="11"/>
        <color theme="1"/>
        <rFont val="Calibri"/>
        <family val="2"/>
        <scheme val="minor"/>
      </rPr>
      <t>Subcomponente II</t>
    </r>
    <r>
      <rPr>
        <sz val="11"/>
        <color theme="1"/>
        <rFont val="Calibri"/>
        <family val="2"/>
        <scheme val="minor"/>
      </rPr>
      <t>:  Un programa en funcionamiento en el ISM, orientado a la consolidación del área de Administración de la Sede; en temas de Gestión Financiera del órgano, y de mecanismos de transparencia en la ejecución</t>
    </r>
  </si>
  <si>
    <t>Elaboración de publicaciones, folletería y otros</t>
  </si>
  <si>
    <t>Componente/Subcomponente</t>
  </si>
  <si>
    <r>
      <rPr>
        <b/>
        <sz val="11"/>
        <color theme="1"/>
        <rFont val="Calibri"/>
        <family val="2"/>
        <scheme val="minor"/>
      </rPr>
      <t>Componente II</t>
    </r>
    <r>
      <rPr>
        <sz val="11"/>
        <color theme="1"/>
        <rFont val="Calibri"/>
        <family val="2"/>
        <scheme val="minor"/>
      </rPr>
      <t>:  Espacios de coordinación interinstitucional del ISM con instancias gubernamentales e instancias de coordinación de la CCMASM desarrollados, fortalecida y promocionados /</t>
    </r>
    <r>
      <rPr>
        <b/>
        <sz val="11"/>
        <color theme="1"/>
        <rFont val="Calibri"/>
        <family val="2"/>
        <scheme val="minor"/>
      </rPr>
      <t xml:space="preserve"> Subcomponente 2.1.1. </t>
    </r>
    <r>
      <rPr>
        <sz val="11"/>
        <color theme="1"/>
        <rFont val="Calibri"/>
        <family val="2"/>
        <scheme val="minor"/>
      </rPr>
      <t>Programa de acción desarrollado para el Sistema de Información MERCOSUR en Políticas e Indicadores Sociales (SIMPIS) sobre políticas e indicadores sociales del MERCOSUR; que incluye relevamiento de áreas claves del PEAS: núcleos duros de la pobreza</t>
    </r>
  </si>
  <si>
    <r>
      <rPr>
        <b/>
        <sz val="11"/>
        <color theme="1"/>
        <rFont val="Calibri"/>
        <family val="2"/>
        <scheme val="minor"/>
      </rPr>
      <t xml:space="preserve">Componente II:  </t>
    </r>
    <r>
      <rPr>
        <sz val="11"/>
        <color theme="1"/>
        <rFont val="Calibri"/>
        <family val="2"/>
        <scheme val="minor"/>
      </rPr>
      <t xml:space="preserve">Espacios de coordinación interinstitucional del ISM con instancias gubernamentales e instancias de coordinación de la CCMASM desarrollados, fortalecida y promocionados /  </t>
    </r>
    <r>
      <rPr>
        <b/>
        <sz val="11"/>
        <color theme="1"/>
        <rFont val="Calibri"/>
        <family val="2"/>
        <scheme val="minor"/>
      </rPr>
      <t xml:space="preserve">Subcomponente 2.1.1 </t>
    </r>
    <r>
      <rPr>
        <sz val="11"/>
        <color theme="1"/>
        <rFont val="Calibri"/>
        <family val="2"/>
        <scheme val="minor"/>
      </rPr>
      <t>Programa de acción desarrollado para el Sistema de Información MERCOSUR en Políticas e Indicadores Sociales (SIMPIS) sobre políticas e indicadores sociales del MERCOSUR; que incluye relevamiento de áreas claves del PEAS: núcleos duros de la pobreza</t>
    </r>
  </si>
  <si>
    <r>
      <rPr>
        <b/>
        <sz val="11"/>
        <color theme="1"/>
        <rFont val="Calibri"/>
        <family val="2"/>
        <scheme val="minor"/>
      </rPr>
      <t>Componente II</t>
    </r>
    <r>
      <rPr>
        <sz val="11"/>
        <color theme="1"/>
        <rFont val="Calibri"/>
        <family val="2"/>
        <scheme val="minor"/>
      </rPr>
      <t xml:space="preserve">:  Espacios de coordinación interinstitucional del ISM con instancias gubernamentales e instancias de coordinación de la CCMASM desarrollados, fortalecida y promocionados / </t>
    </r>
    <r>
      <rPr>
        <b/>
        <sz val="11"/>
        <color theme="1"/>
        <rFont val="Calibri"/>
        <family val="2"/>
        <scheme val="minor"/>
      </rPr>
      <t xml:space="preserve">Subcomponente 2.2.1 </t>
    </r>
    <r>
      <rPr>
        <sz val="11"/>
        <color theme="1"/>
        <rFont val="Calibri"/>
        <family val="2"/>
        <scheme val="minor"/>
      </rPr>
      <t>Módulos de Reflexión sobre el MERCOSUR SOCIAL implementados, profundizando en aspectos claves para la construcción de la CCMASM-Plena y su nexo con el desarrollo e implementación del PEAS</t>
    </r>
  </si>
  <si>
    <r>
      <rPr>
        <b/>
        <sz val="11"/>
        <color theme="1"/>
        <rFont val="Calibri"/>
        <family val="2"/>
        <scheme val="minor"/>
      </rPr>
      <t>Componente III</t>
    </r>
    <r>
      <rPr>
        <sz val="11"/>
        <color theme="1"/>
        <rFont val="Calibri"/>
        <family val="2"/>
        <scheme val="minor"/>
      </rPr>
      <t xml:space="preserve">: Líneas de investigación y políticas, que vinculan los espacios académicos, centros de formación y universidades de la región que trabajan en la producción y difusión de conocimientos sobre el MERCOSUR social ampliadas / </t>
    </r>
    <r>
      <rPr>
        <b/>
        <sz val="11"/>
        <color theme="1"/>
        <rFont val="Calibri"/>
        <family val="2"/>
        <scheme val="minor"/>
      </rPr>
      <t xml:space="preserve">Subcomponente 3.1.1. </t>
    </r>
    <r>
      <rPr>
        <sz val="11"/>
        <color theme="1"/>
        <rFont val="Calibri"/>
        <family val="2"/>
        <scheme val="minor"/>
      </rPr>
      <t xml:space="preserve">Módulos de formación sobre el MERCOSUR SOCIAL implementados, profundizando en funcionamiento institucional del MERCOSUR y los ejes convergentes en torno al MERCOSUR Social </t>
    </r>
  </si>
  <si>
    <r>
      <rPr>
        <b/>
        <sz val="11"/>
        <color theme="1"/>
        <rFont val="Calibri"/>
        <family val="2"/>
        <scheme val="minor"/>
      </rPr>
      <t>Componente III:</t>
    </r>
    <r>
      <rPr>
        <sz val="11"/>
        <color theme="1"/>
        <rFont val="Calibri"/>
        <family val="2"/>
        <scheme val="minor"/>
      </rPr>
      <t xml:space="preserve"> Líneas de investigación y políticas, que vinculan los espacios académicos, centros de formación y universidades de la región que trabajan en la producción y difusión de conocimientos sobre el MERCOSUR social ampliadas / </t>
    </r>
    <r>
      <rPr>
        <b/>
        <sz val="11"/>
        <color theme="1"/>
        <rFont val="Calibri"/>
        <family val="2"/>
        <scheme val="minor"/>
      </rPr>
      <t>Subcomponente 3.2.1.</t>
    </r>
    <r>
      <rPr>
        <sz val="11"/>
        <color theme="1"/>
        <rFont val="Calibri"/>
        <family val="2"/>
        <scheme val="minor"/>
      </rPr>
      <t xml:space="preserve"> Publicaciones MERCOSUR Social. Lanzamiento e implementación de una línea de estudios y ensayos investigaciones sobre desafíos del MERCOSUR SOCIAL (CCMASM - Plena/ PEAS, etc.) Regionalismo comparado</t>
    </r>
  </si>
  <si>
    <r>
      <rPr>
        <b/>
        <sz val="11"/>
        <color theme="1"/>
        <rFont val="Calibri"/>
        <family val="2"/>
        <scheme val="minor"/>
      </rPr>
      <t>Componente III</t>
    </r>
    <r>
      <rPr>
        <sz val="11"/>
        <color theme="1"/>
        <rFont val="Calibri"/>
        <family val="2"/>
        <scheme val="minor"/>
      </rPr>
      <t xml:space="preserve">: Líneas de investigación y políticas, que vinculan los espacios académicos, centros de formación y universidades de la región que trabajan en la producción y difusión de conocimientos sobre el MERCOSUR social ampliadas / </t>
    </r>
    <r>
      <rPr>
        <b/>
        <sz val="11"/>
        <color theme="1"/>
        <rFont val="Calibri"/>
        <family val="2"/>
        <scheme val="minor"/>
      </rPr>
      <t>Subcomponente 3.2.1.</t>
    </r>
    <r>
      <rPr>
        <sz val="11"/>
        <color theme="1"/>
        <rFont val="Calibri"/>
        <family val="2"/>
        <scheme val="minor"/>
      </rPr>
      <t xml:space="preserve"> Publicaciones MERCOSUR Social. Lanzamiento e implementación de una línea de estudios y ensayos investigaciones sobre desafíos del MERCOSUR SOCIAL (CCMASM - Plena/ PEAS, etc.) Regionalismo comparado</t>
    </r>
  </si>
  <si>
    <r>
      <rPr>
        <b/>
        <sz val="11"/>
        <color theme="1"/>
        <rFont val="Calibri"/>
        <family val="2"/>
        <scheme val="minor"/>
      </rPr>
      <t>Componente III</t>
    </r>
    <r>
      <rPr>
        <sz val="11"/>
        <color theme="1"/>
        <rFont val="Calibri"/>
        <family val="2"/>
        <scheme val="minor"/>
      </rPr>
      <t xml:space="preserve">: Líneas de investigación y políticas, que vinculan los espacios académicos, centros de formación y universidades de la región que trabajan en la producción y difusión de conocimientos sobre el MERCOSUR social ampliadas / </t>
    </r>
    <r>
      <rPr>
        <b/>
        <sz val="11"/>
        <color theme="1"/>
        <rFont val="Calibri"/>
        <family val="2"/>
        <scheme val="minor"/>
      </rPr>
      <t xml:space="preserve">Subcomponente 3.2.1. </t>
    </r>
    <r>
      <rPr>
        <sz val="11"/>
        <color theme="1"/>
        <rFont val="Calibri"/>
        <family val="2"/>
        <scheme val="minor"/>
      </rPr>
      <t>Publicaciones MERCOSUR Social. Lanzamiento e implementación de una línea de estudios y ensayos investigaciones sobre desafíos del MERCOSUR SOCIAL (CCMASM - Plena/ PEAS, etc.) Regionalismo comparado</t>
    </r>
  </si>
  <si>
    <t>Rubro (Nomenclador FOCEM)</t>
  </si>
  <si>
    <t>Componente 1 - Capacidades técnicas del ISM en materia operativa incrementadas</t>
  </si>
  <si>
    <t xml:space="preserve">Subcomponente 1: Adquisición de Equipamiento para  la gestión integral del ISM, fortaleciendo los procesos administrativos, archivísticos, y bibliotecológicos ejecutando y promoviendo mejores prácticas en el MERCOSUR </t>
  </si>
  <si>
    <t>437 Equipos y Muebles de Oficina</t>
  </si>
  <si>
    <t>292 - Útiles de escritorio, oficina y enseñanza</t>
  </si>
  <si>
    <t>314 - Servicios de comunicación</t>
  </si>
  <si>
    <t>333 - Mantenimiento y reparación de maquinaria y equipo</t>
  </si>
  <si>
    <t>346 - De informática y sistemas computarizados</t>
  </si>
  <si>
    <t>Sucomponente 2: Un programa en funcionamiento en el ISM, orientado a la consolidación del área de Administración de la Sede; en temas de Gestión Financiera del órgano, y de mecanismos de transparencia en la ejecución</t>
  </si>
  <si>
    <t>Componente 2:  Espacios de coordinación interinstitucional del ISM con instancias gubernamentales e instancias de coordinación de la CCMASM desarrollados, fortalecida y promocionados</t>
  </si>
  <si>
    <t>Subcomponente 1: Programa de acción desarrollado para el Sistema de Información MERCOSUR en Políticas e Indicadores Sociales (SIMPIS) sobre políticas e indicadores sociales del MERCOSUR; que incluye relevamiento de áreas claves del PEAS: núcleos duros de la pobreza</t>
  </si>
  <si>
    <t>391- Servicios protocolares; 399- Otros n.e.p.</t>
  </si>
  <si>
    <t>34 - Servicios técnicos profesionales</t>
  </si>
  <si>
    <t>353 - Imprenta, publicaciones y reproducciones</t>
  </si>
  <si>
    <t xml:space="preserve">Subcomponente 2.2 Módulos de Reflexión sobre el MERCOSUR SOCIAL implementados, profundizando en aspectos claves para la construcción de la CCMASM-Plena y su nexo con el desarrollo e implementación del PEAS. </t>
  </si>
  <si>
    <t>Componente 3: Líneas de investigación y políticas, que vinculan los espacios académicos, centros de formación y universidades de la región que trabajan en la producción y difusión de conocimientos sobre el MERCOSUR social ampliadas</t>
  </si>
  <si>
    <t xml:space="preserve">3.1.1  Módulos de formación sobre el MERCOSUR SOCIAL implementados, profundizando en funcionamiento institucional del MERCOSUR y los ejes convergentes en torno al MERCOSUR Social </t>
  </si>
  <si>
    <t>3.2.1  Publicaciones MERCOSUR SOCIAL. Lanzamiento e implementación de una línea de estudios y ensayos investigaciones sobre desafíos del MERCOSUR SOCIAL (CCMASM- Plena / PEAS, etc.) y Regionalismo Comparado</t>
  </si>
  <si>
    <t>Saldo FOCEM (U$D)</t>
  </si>
  <si>
    <t>Saldo CLE (U$D)</t>
  </si>
  <si>
    <t>Observación</t>
  </si>
  <si>
    <t>Supone resta de U$D 8.036, por diferencias con carga en Sistema FOCEM</t>
  </si>
  <si>
    <t>Cruzando con mismo rubro de Subcomponente I, queda valor final disponible de U$D 1.955</t>
  </si>
  <si>
    <t>Con traslado de consultoría sobre "Futuro del Trabajo"</t>
  </si>
  <si>
    <t>Resultado de deducción de impuestos en RPA de Carlos Ramos y Traslado al Componente II de la Consultoría sobre el "Futuro del Trabajo"</t>
  </si>
  <si>
    <t>Para dividir entre tres Seminarios Internacionales</t>
  </si>
  <si>
    <t>En ejecución</t>
  </si>
  <si>
    <t>Cantidad</t>
  </si>
  <si>
    <t>Costo Unitario</t>
  </si>
  <si>
    <t>Monto Total</t>
  </si>
  <si>
    <t>Aprobado</t>
  </si>
  <si>
    <t>Ejecutado</t>
  </si>
  <si>
    <t xml:space="preserve">Financiamiento (U$S) </t>
  </si>
  <si>
    <t>Saldo FOCEM PTE</t>
  </si>
  <si>
    <t>Composición del Gasto I: Servicios de logística de eventos (alquiler de local, alquiler de mobiliario, alquiler de equipos, traslados locales, fletes, merchandising, etc.)</t>
  </si>
  <si>
    <t>Composición del Gasto II: Pasajes aéreos y servicio de traslado para ponentes de los Estados Parte no residentes en el país sede de la actividad (Paraguay y Uruguay, según el caso).</t>
  </si>
  <si>
    <t>Composición del Gasto III: Hospedaje para ponentes de los Estados Parte no residentes en el país sede de la actividad (Paraguay y Uruguay, según el caso).</t>
  </si>
  <si>
    <t>Composición del Gasto IV: Servicios de catering (coffee break, almuerzos para participantes y ponentes, cena para ponentes).</t>
  </si>
  <si>
    <t>Composición del Gasto II: Honorarios investigador principal en consultoría acerca de Regionalismo Comparado.</t>
  </si>
  <si>
    <t>PA 2023</t>
  </si>
  <si>
    <t>Composición del Gasto I: Honorarios consultor informático - Adosamiento de agencia de noticias</t>
  </si>
  <si>
    <t>Composición del Gasto IV: Servicios de impresión y diagramacion Regionalismo comparado</t>
  </si>
  <si>
    <t xml:space="preserve">                                                                                                                                  </t>
  </si>
  <si>
    <t>Convocatoria a precios proyectada 2024</t>
  </si>
  <si>
    <t>Convocatoria a precios proyectada para la tercera semana del mes de Noviembre 2023</t>
  </si>
  <si>
    <t>Recursos no ejecutados y traspuestos</t>
  </si>
  <si>
    <t>Composición del Gasto IV: Servicios de catering presentacion investigacion Regionalismo comparado).</t>
  </si>
  <si>
    <t>Pendiente de Ejecutar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</si>
</sst>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0" fillId="2" borderId="0" xfId="0" applyFill="1"/>
    <xf numFmtId="3" fontId="0" fillId="0" borderId="6" xfId="0" applyNumberFormat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2" borderId="0" xfId="0" applyNumberFormat="1" applyFill="1"/>
    <xf numFmtId="3" fontId="2" fillId="0" borderId="1" xfId="0" applyNumberFormat="1" applyFont="1" applyBorder="1" applyAlignment="1">
      <alignment horizontal="center" vertical="center" wrapText="1"/>
    </xf>
    <xf numFmtId="3" fontId="0" fillId="2" borderId="27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604520</xdr:colOff>
      <xdr:row>0</xdr:row>
      <xdr:rowOff>213995</xdr:rowOff>
    </xdr:from>
    <xdr:to>
      <xdr:col>1</xdr:col>
      <xdr:colOff>1425575</xdr:colOff>
      <xdr:row>0</xdr:row>
      <xdr:rowOff>939165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71AC487-612B-4CED-B17A-A256E1BFFD0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20" y="213995"/>
          <a:ext cx="1964055" cy="725170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687070</xdr:colOff>
      <xdr:row>0</xdr:row>
      <xdr:rowOff>245110</xdr:rowOff>
    </xdr:from>
    <xdr:to>
      <xdr:col>21</xdr:col>
      <xdr:colOff>1358265</xdr:colOff>
      <xdr:row>0</xdr:row>
      <xdr:rowOff>970280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7D97931-5E38-4EE1-8F8C-51106A79780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9110" y="245110"/>
          <a:ext cx="1991360" cy="725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60960</xdr:rowOff>
    </xdr:from>
    <xdr:to>
      <xdr:col>1</xdr:col>
      <xdr:colOff>629582</xdr:colOff>
      <xdr:row>0</xdr:row>
      <xdr:rowOff>786447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" y="60960"/>
          <a:ext cx="1963082" cy="725487"/>
        </a:xfrm>
        <a:prstGeom prst="rect">
          <a:avLst/>
        </a:prstGeom>
      </xdr:spPr>
    </xdr:pic>
    <xdr:clientData/>
  </xdr:twoCellAnchor>
  <xdr:twoCellAnchor editAs="oneCell">
    <xdr:from>
      <xdr:col>10</xdr:col>
      <xdr:colOff>205740</xdr:colOff>
      <xdr:row>0</xdr:row>
      <xdr:rowOff>76200</xdr:rowOff>
    </xdr:from>
    <xdr:to>
      <xdr:col>12</xdr:col>
      <xdr:colOff>623488</xdr:colOff>
      <xdr:row>0</xdr:row>
      <xdr:rowOff>801687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80720" y="76200"/>
          <a:ext cx="1987468" cy="725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opLeftCell="A3" zoomScaleNormal="100" workbookViewId="0">
      <selection activeCell="E24" sqref="E24"/>
    </sheetView>
  </sheetViews>
  <sheetFormatPr baseColWidth="10" defaultRowHeight="15" x14ac:dyDescent="0.25"/>
  <cols>
    <col min="1" max="1" width="102.140625" customWidth="1"/>
    <col min="2" max="4" width="26" customWidth="1"/>
    <col min="5" max="5" width="83" customWidth="1"/>
    <col min="6" max="6" width="16" customWidth="1"/>
  </cols>
  <sheetData>
    <row r="1" spans="1:5" ht="21" customHeight="1" x14ac:dyDescent="0.25">
      <c r="A1" s="12" t="s">
        <v>59</v>
      </c>
      <c r="B1" s="12" t="s">
        <v>77</v>
      </c>
      <c r="C1" s="12" t="s">
        <v>78</v>
      </c>
      <c r="D1" s="12" t="s">
        <v>44</v>
      </c>
      <c r="E1" s="12" t="s">
        <v>79</v>
      </c>
    </row>
    <row r="2" spans="1:5" x14ac:dyDescent="0.25">
      <c r="A2" s="34" t="s">
        <v>60</v>
      </c>
      <c r="B2" s="38"/>
      <c r="C2" s="36"/>
      <c r="D2" s="36"/>
      <c r="E2" s="37"/>
    </row>
    <row r="3" spans="1:5" ht="35.25" customHeight="1" x14ac:dyDescent="0.25">
      <c r="A3" s="34" t="s">
        <v>61</v>
      </c>
      <c r="B3" s="35"/>
      <c r="C3" s="36"/>
      <c r="D3" s="36"/>
      <c r="E3" s="37"/>
    </row>
    <row r="4" spans="1:5" ht="13.5" customHeight="1" x14ac:dyDescent="0.25">
      <c r="A4" s="1" t="s">
        <v>62</v>
      </c>
      <c r="B4" s="3">
        <f>(PA!P7+PA!P8+PA!P9)-8036</f>
        <v>-8036</v>
      </c>
      <c r="C4" s="3">
        <v>0</v>
      </c>
      <c r="D4" s="3">
        <f>(B4+C4)</f>
        <v>-8036</v>
      </c>
      <c r="E4" s="3" t="s">
        <v>80</v>
      </c>
    </row>
    <row r="5" spans="1:5" ht="13.5" customHeight="1" x14ac:dyDescent="0.25">
      <c r="A5" s="1" t="s">
        <v>63</v>
      </c>
      <c r="B5" s="3">
        <v>0</v>
      </c>
      <c r="C5" s="3">
        <f>(PA!Q10)</f>
        <v>0</v>
      </c>
      <c r="D5" s="3">
        <f t="shared" ref="D5:D8" si="0">(B5+C5)</f>
        <v>0</v>
      </c>
      <c r="E5" s="3"/>
    </row>
    <row r="6" spans="1:5" ht="15" customHeight="1" x14ac:dyDescent="0.25">
      <c r="A6" s="1" t="s">
        <v>64</v>
      </c>
      <c r="B6" s="3">
        <v>0</v>
      </c>
      <c r="C6" s="3">
        <f>(PA!Q11)</f>
        <v>0</v>
      </c>
      <c r="D6" s="3">
        <f t="shared" si="0"/>
        <v>0</v>
      </c>
      <c r="E6" s="3"/>
    </row>
    <row r="7" spans="1:5" ht="21.75" customHeight="1" x14ac:dyDescent="0.25">
      <c r="A7" s="1" t="s">
        <v>65</v>
      </c>
      <c r="B7" s="3">
        <v>0</v>
      </c>
      <c r="C7" s="3">
        <f>(PA!Q12)</f>
        <v>0</v>
      </c>
      <c r="D7" s="3">
        <f t="shared" si="0"/>
        <v>0</v>
      </c>
      <c r="E7" s="3"/>
    </row>
    <row r="8" spans="1:5" ht="12.75" customHeight="1" x14ac:dyDescent="0.25">
      <c r="A8" s="1" t="s">
        <v>66</v>
      </c>
      <c r="B8" s="3">
        <f>(PA!P13)</f>
        <v>35</v>
      </c>
      <c r="C8" s="3">
        <v>0</v>
      </c>
      <c r="D8" s="3">
        <f t="shared" si="0"/>
        <v>35</v>
      </c>
      <c r="E8" s="3"/>
    </row>
    <row r="9" spans="1:5" ht="39.75" customHeight="1" x14ac:dyDescent="0.25">
      <c r="A9" s="34" t="s">
        <v>67</v>
      </c>
      <c r="B9" s="35"/>
      <c r="C9" s="36"/>
      <c r="D9" s="36"/>
      <c r="E9" s="37"/>
    </row>
    <row r="10" spans="1:5" ht="14.25" customHeight="1" x14ac:dyDescent="0.25">
      <c r="A10" s="1" t="s">
        <v>62</v>
      </c>
      <c r="B10" s="3">
        <f>(PA!P14)</f>
        <v>0</v>
      </c>
      <c r="C10" s="3">
        <v>0</v>
      </c>
      <c r="D10" s="3">
        <f>(B10+C10)</f>
        <v>0</v>
      </c>
      <c r="E10" s="3" t="s">
        <v>81</v>
      </c>
    </row>
    <row r="11" spans="1:5" ht="19.5" customHeight="1" x14ac:dyDescent="0.25">
      <c r="A11" s="1" t="s">
        <v>66</v>
      </c>
      <c r="B11" s="3">
        <f>(PA!P15)</f>
        <v>0</v>
      </c>
      <c r="C11" s="3">
        <v>0</v>
      </c>
      <c r="D11" s="3">
        <f>(B11+C11)</f>
        <v>0</v>
      </c>
      <c r="E11" s="3"/>
    </row>
    <row r="12" spans="1:5" ht="35.25" customHeight="1" x14ac:dyDescent="0.25">
      <c r="A12" s="34" t="s">
        <v>68</v>
      </c>
      <c r="B12" s="35"/>
      <c r="C12" s="36"/>
      <c r="D12" s="36"/>
      <c r="E12" s="37"/>
    </row>
    <row r="13" spans="1:5" ht="41.25" customHeight="1" x14ac:dyDescent="0.25">
      <c r="A13" s="34" t="s">
        <v>69</v>
      </c>
      <c r="B13" s="35"/>
      <c r="C13" s="36"/>
      <c r="D13" s="36"/>
      <c r="E13" s="37"/>
    </row>
    <row r="14" spans="1:5" ht="15" customHeight="1" x14ac:dyDescent="0.25">
      <c r="A14" s="1" t="s">
        <v>70</v>
      </c>
      <c r="B14" s="3">
        <f>(PA!P16+PA!P21)</f>
        <v>0</v>
      </c>
      <c r="C14" s="3">
        <v>0</v>
      </c>
      <c r="D14" s="3">
        <f>(B14+C14)</f>
        <v>0</v>
      </c>
      <c r="E14" s="3"/>
    </row>
    <row r="15" spans="1:5" ht="15" customHeight="1" x14ac:dyDescent="0.25">
      <c r="A15" s="1" t="s">
        <v>71</v>
      </c>
      <c r="B15" s="3">
        <f>(PA!P19+PA!P17)</f>
        <v>0</v>
      </c>
      <c r="C15" s="3">
        <v>0</v>
      </c>
      <c r="D15" s="3">
        <f t="shared" ref="D15:D17" si="1">(B15+C15)</f>
        <v>0</v>
      </c>
      <c r="E15" s="3" t="s">
        <v>82</v>
      </c>
    </row>
    <row r="16" spans="1:5" ht="14.25" customHeight="1" x14ac:dyDescent="0.25">
      <c r="A16" s="1" t="s">
        <v>66</v>
      </c>
      <c r="B16" s="3">
        <f>(PA!P18)</f>
        <v>0</v>
      </c>
      <c r="C16" s="3">
        <v>0</v>
      </c>
      <c r="D16" s="3">
        <f t="shared" si="1"/>
        <v>0</v>
      </c>
      <c r="E16" s="3"/>
    </row>
    <row r="17" spans="1:5" ht="15.75" customHeight="1" x14ac:dyDescent="0.25">
      <c r="A17" s="1" t="s">
        <v>72</v>
      </c>
      <c r="B17" s="3">
        <f>(PA!P20)</f>
        <v>0</v>
      </c>
      <c r="C17" s="3">
        <v>0</v>
      </c>
      <c r="D17" s="3">
        <f t="shared" si="1"/>
        <v>0</v>
      </c>
      <c r="E17" s="3"/>
    </row>
    <row r="18" spans="1:5" ht="34.5" customHeight="1" x14ac:dyDescent="0.25">
      <c r="A18" s="34" t="s">
        <v>73</v>
      </c>
      <c r="B18" s="35"/>
      <c r="C18" s="36"/>
      <c r="D18" s="36"/>
      <c r="E18" s="37"/>
    </row>
    <row r="19" spans="1:5" ht="14.25" customHeight="1" x14ac:dyDescent="0.25">
      <c r="A19" s="1" t="s">
        <v>70</v>
      </c>
      <c r="B19" s="3">
        <f>(PA!P22)</f>
        <v>625</v>
      </c>
      <c r="C19" s="3">
        <v>0</v>
      </c>
      <c r="D19" s="3">
        <f>(B19+C19)</f>
        <v>625</v>
      </c>
      <c r="E19" s="3" t="s">
        <v>84</v>
      </c>
    </row>
    <row r="20" spans="1:5" ht="34.5" customHeight="1" x14ac:dyDescent="0.25">
      <c r="A20" s="34" t="s">
        <v>74</v>
      </c>
      <c r="B20" s="35"/>
      <c r="C20" s="36"/>
      <c r="D20" s="36"/>
      <c r="E20" s="37"/>
    </row>
    <row r="21" spans="1:5" ht="35.25" customHeight="1" x14ac:dyDescent="0.25">
      <c r="A21" s="34" t="s">
        <v>75</v>
      </c>
      <c r="B21" s="35"/>
      <c r="C21" s="36"/>
      <c r="D21" s="36"/>
      <c r="E21" s="37"/>
    </row>
    <row r="22" spans="1:5" ht="14.25" customHeight="1" x14ac:dyDescent="0.25">
      <c r="A22" s="1" t="s">
        <v>70</v>
      </c>
      <c r="B22" s="3">
        <f>(PA!P23+PA!P24)</f>
        <v>82</v>
      </c>
      <c r="C22" s="3">
        <v>0</v>
      </c>
      <c r="D22" s="3">
        <f>(B22+C22)</f>
        <v>82</v>
      </c>
      <c r="E22" s="3"/>
    </row>
    <row r="23" spans="1:5" ht="33.75" customHeight="1" x14ac:dyDescent="0.25">
      <c r="A23" s="34" t="s">
        <v>76</v>
      </c>
      <c r="B23" s="35"/>
      <c r="C23" s="36"/>
      <c r="D23" s="36"/>
      <c r="E23" s="37"/>
    </row>
    <row r="24" spans="1:5" ht="30" customHeight="1" x14ac:dyDescent="0.25">
      <c r="A24" s="1" t="s">
        <v>71</v>
      </c>
      <c r="B24" s="3">
        <f>(PA!P25)</f>
        <v>10567</v>
      </c>
      <c r="C24" s="3">
        <v>0</v>
      </c>
      <c r="D24" s="3">
        <f>(B24+C24)</f>
        <v>10567</v>
      </c>
      <c r="E24" s="3" t="s">
        <v>83</v>
      </c>
    </row>
    <row r="25" spans="1:5" ht="12" customHeight="1" x14ac:dyDescent="0.25">
      <c r="A25" s="1" t="s">
        <v>72</v>
      </c>
      <c r="B25" s="3">
        <f>(PA!P28)</f>
        <v>3190</v>
      </c>
      <c r="C25" s="3">
        <v>0</v>
      </c>
      <c r="D25" s="3">
        <f>(B25+C25)</f>
        <v>3190</v>
      </c>
      <c r="E25" s="3"/>
    </row>
    <row r="26" spans="1:5" ht="12.75" customHeight="1" x14ac:dyDescent="0.25">
      <c r="A26" s="1" t="s">
        <v>70</v>
      </c>
      <c r="B26" s="3" t="e">
        <f>(PA!P30+PA!#REF!)</f>
        <v>#REF!</v>
      </c>
      <c r="C26" s="3">
        <v>0</v>
      </c>
      <c r="D26" s="3" t="e">
        <f>(B26+C26)</f>
        <v>#REF!</v>
      </c>
      <c r="E26" s="3"/>
    </row>
  </sheetData>
  <mergeCells count="9">
    <mergeCell ref="A23:E23"/>
    <mergeCell ref="A2:E2"/>
    <mergeCell ref="A3:E3"/>
    <mergeCell ref="A9:E9"/>
    <mergeCell ref="A12:E12"/>
    <mergeCell ref="A13:E13"/>
    <mergeCell ref="A18:E18"/>
    <mergeCell ref="A20:E20"/>
    <mergeCell ref="A21:E21"/>
  </mergeCells>
  <conditionalFormatting sqref="B4:E8">
    <cfRule type="cellIs" dxfId="5" priority="7" operator="lessThan">
      <formula>0</formula>
    </cfRule>
  </conditionalFormatting>
  <conditionalFormatting sqref="B10:E11">
    <cfRule type="cellIs" dxfId="4" priority="6" operator="lessThan">
      <formula>0</formula>
    </cfRule>
  </conditionalFormatting>
  <conditionalFormatting sqref="B14:E17">
    <cfRule type="cellIs" dxfId="3" priority="5" operator="lessThan">
      <formula>0</formula>
    </cfRule>
  </conditionalFormatting>
  <conditionalFormatting sqref="B19:E19">
    <cfRule type="cellIs" dxfId="2" priority="4" operator="lessThan">
      <formula>0</formula>
    </cfRule>
  </conditionalFormatting>
  <conditionalFormatting sqref="B22:E22">
    <cfRule type="cellIs" dxfId="1" priority="3" operator="lessThan">
      <formula>0</formula>
    </cfRule>
  </conditionalFormatting>
  <conditionalFormatting sqref="B24:E2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2"/>
  <sheetViews>
    <sheetView tabSelected="1" topLeftCell="C29" zoomScale="70" zoomScaleNormal="70" workbookViewId="0">
      <selection activeCell="R35" sqref="R35"/>
    </sheetView>
  </sheetViews>
  <sheetFormatPr baseColWidth="10" defaultColWidth="11.42578125" defaultRowHeight="15" x14ac:dyDescent="0.25"/>
  <cols>
    <col min="1" max="1" width="16.5703125" style="5" customWidth="1"/>
    <col min="2" max="2" width="23.140625" style="5" customWidth="1"/>
    <col min="3" max="3" width="69.7109375" style="5" customWidth="1"/>
    <col min="4" max="4" width="15.85546875" style="5" customWidth="1"/>
    <col min="5" max="11" width="15.7109375" style="5" customWidth="1"/>
    <col min="12" max="12" width="18.85546875" style="5" customWidth="1"/>
    <col min="13" max="13" width="21" style="5" customWidth="1"/>
    <col min="14" max="14" width="23.42578125" style="5" customWidth="1"/>
    <col min="15" max="15" width="24.7109375" style="5" customWidth="1"/>
    <col min="16" max="16" width="11.42578125" style="5" customWidth="1"/>
    <col min="17" max="17" width="13.140625" style="5" customWidth="1"/>
    <col min="18" max="18" width="13.85546875" style="5" customWidth="1"/>
    <col min="19" max="19" width="26.42578125" style="5" customWidth="1"/>
    <col min="20" max="20" width="15.28515625" style="5" customWidth="1"/>
    <col min="21" max="21" width="19" style="5" customWidth="1"/>
    <col min="22" max="22" width="20.42578125" style="5" customWidth="1"/>
    <col min="23" max="16384" width="11.42578125" style="5"/>
  </cols>
  <sheetData>
    <row r="1" spans="1:22" ht="78.75" customHeight="1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27.75" customHeight="1" x14ac:dyDescent="0.25">
      <c r="A2" s="41" t="s">
        <v>98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2" x14ac:dyDescent="0.25">
      <c r="A4" s="43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/>
    </row>
    <row r="5" spans="1:22" x14ac:dyDescent="0.25">
      <c r="A5" s="48" t="s">
        <v>3</v>
      </c>
      <c r="B5" s="46" t="s">
        <v>4</v>
      </c>
      <c r="C5" s="46" t="s">
        <v>51</v>
      </c>
      <c r="D5" s="46" t="s">
        <v>89</v>
      </c>
      <c r="E5" s="46" t="s">
        <v>6</v>
      </c>
      <c r="F5" s="46" t="s">
        <v>7</v>
      </c>
      <c r="G5" s="46" t="s">
        <v>8</v>
      </c>
      <c r="H5" s="46" t="s">
        <v>90</v>
      </c>
      <c r="I5" s="46" t="s">
        <v>91</v>
      </c>
      <c r="J5" s="49"/>
      <c r="K5" s="49"/>
      <c r="L5" s="46" t="s">
        <v>92</v>
      </c>
      <c r="M5" s="46" t="s">
        <v>86</v>
      </c>
      <c r="N5" s="46" t="s">
        <v>87</v>
      </c>
      <c r="O5" s="46" t="s">
        <v>88</v>
      </c>
      <c r="P5" s="46" t="s">
        <v>5</v>
      </c>
      <c r="Q5" s="46"/>
      <c r="R5" s="46"/>
      <c r="S5" s="46" t="s">
        <v>9</v>
      </c>
      <c r="T5" s="46" t="s">
        <v>28</v>
      </c>
      <c r="U5" s="46" t="s">
        <v>10</v>
      </c>
      <c r="V5" s="47" t="s">
        <v>11</v>
      </c>
    </row>
    <row r="6" spans="1:22" x14ac:dyDescent="0.25">
      <c r="A6" s="48"/>
      <c r="B6" s="46"/>
      <c r="C6" s="46"/>
      <c r="D6" s="49"/>
      <c r="E6" s="49"/>
      <c r="F6" s="49"/>
      <c r="G6" s="49"/>
      <c r="H6" s="49"/>
      <c r="I6" s="21" t="s">
        <v>6</v>
      </c>
      <c r="J6" s="21" t="s">
        <v>7</v>
      </c>
      <c r="K6" s="21" t="s">
        <v>8</v>
      </c>
      <c r="L6" s="46"/>
      <c r="M6" s="49"/>
      <c r="N6" s="49"/>
      <c r="O6" s="46"/>
      <c r="P6" s="21" t="s">
        <v>6</v>
      </c>
      <c r="Q6" s="21" t="s">
        <v>7</v>
      </c>
      <c r="R6" s="21" t="s">
        <v>8</v>
      </c>
      <c r="S6" s="46"/>
      <c r="T6" s="46"/>
      <c r="U6" s="46"/>
      <c r="V6" s="47"/>
    </row>
    <row r="7" spans="1:22" ht="112.5" customHeight="1" x14ac:dyDescent="0.25">
      <c r="A7" s="13">
        <v>1</v>
      </c>
      <c r="B7" s="22" t="s">
        <v>12</v>
      </c>
      <c r="C7" s="22" t="s">
        <v>45</v>
      </c>
      <c r="D7" s="14">
        <f>E7+G7</f>
        <v>3488</v>
      </c>
      <c r="E7" s="14">
        <v>3173</v>
      </c>
      <c r="F7" s="14">
        <v>0</v>
      </c>
      <c r="G7" s="14">
        <v>315</v>
      </c>
      <c r="H7" s="14">
        <f>I7+J7+K7</f>
        <v>3488</v>
      </c>
      <c r="I7" s="14">
        <f>1474+814+885</f>
        <v>3173</v>
      </c>
      <c r="J7" s="14">
        <v>0</v>
      </c>
      <c r="K7" s="14">
        <v>315</v>
      </c>
      <c r="L7" s="14">
        <f>P7</f>
        <v>0</v>
      </c>
      <c r="M7" s="14">
        <v>0</v>
      </c>
      <c r="N7" s="14">
        <v>0</v>
      </c>
      <c r="O7" s="14">
        <v>0</v>
      </c>
      <c r="P7" s="15">
        <f>E7-I7</f>
        <v>0</v>
      </c>
      <c r="Q7" s="14">
        <f>F7-J7</f>
        <v>0</v>
      </c>
      <c r="R7" s="14">
        <f>G7-K7</f>
        <v>0</v>
      </c>
      <c r="S7" s="22" t="s">
        <v>27</v>
      </c>
      <c r="T7" s="16">
        <v>43873</v>
      </c>
      <c r="U7" s="17" t="s">
        <v>29</v>
      </c>
      <c r="V7" s="18"/>
    </row>
    <row r="8" spans="1:22" ht="119.25" customHeight="1" x14ac:dyDescent="0.25">
      <c r="A8" s="13">
        <v>2</v>
      </c>
      <c r="B8" s="22" t="s">
        <v>13</v>
      </c>
      <c r="C8" s="22" t="s">
        <v>46</v>
      </c>
      <c r="D8" s="14">
        <f>E8+F8+G8</f>
        <v>7773</v>
      </c>
      <c r="E8" s="14">
        <v>1955</v>
      </c>
      <c r="F8" s="14">
        <v>4288</v>
      </c>
      <c r="G8" s="14">
        <v>1530</v>
      </c>
      <c r="H8" s="14">
        <f t="shared" ref="H8:H30" si="0">I8+J8+K8</f>
        <v>6872</v>
      </c>
      <c r="I8" s="14">
        <v>1955</v>
      </c>
      <c r="J8" s="14">
        <f>2695+1593</f>
        <v>4288</v>
      </c>
      <c r="K8" s="14">
        <v>629</v>
      </c>
      <c r="L8" s="14">
        <f t="shared" ref="L8:L25" si="1">P8</f>
        <v>0</v>
      </c>
      <c r="M8" s="14">
        <v>0</v>
      </c>
      <c r="N8" s="14">
        <v>0</v>
      </c>
      <c r="O8" s="14">
        <f>(P8+Q8+R8)</f>
        <v>0</v>
      </c>
      <c r="P8" s="15">
        <f t="shared" ref="P8:P14" si="2">E8-I8</f>
        <v>0</v>
      </c>
      <c r="Q8" s="14">
        <f t="shared" ref="Q8:Q14" si="3">F8-J8</f>
        <v>0</v>
      </c>
      <c r="R8" s="14">
        <v>0</v>
      </c>
      <c r="S8" s="22" t="s">
        <v>27</v>
      </c>
      <c r="T8" s="16">
        <v>43873</v>
      </c>
      <c r="U8" s="17" t="s">
        <v>29</v>
      </c>
      <c r="V8" s="18"/>
    </row>
    <row r="9" spans="1:22" ht="127.5" customHeight="1" x14ac:dyDescent="0.25">
      <c r="A9" s="13">
        <v>3</v>
      </c>
      <c r="B9" s="22" t="s">
        <v>14</v>
      </c>
      <c r="C9" s="22" t="s">
        <v>47</v>
      </c>
      <c r="D9" s="14">
        <v>68200</v>
      </c>
      <c r="E9" s="14">
        <v>62000</v>
      </c>
      <c r="F9" s="14">
        <v>0</v>
      </c>
      <c r="G9" s="14">
        <v>6200</v>
      </c>
      <c r="H9" s="14">
        <f t="shared" si="0"/>
        <v>68200</v>
      </c>
      <c r="I9" s="14">
        <v>62000</v>
      </c>
      <c r="J9" s="14">
        <v>0</v>
      </c>
      <c r="K9" s="14">
        <v>6200</v>
      </c>
      <c r="L9" s="14">
        <f t="shared" si="1"/>
        <v>0</v>
      </c>
      <c r="M9" s="14">
        <v>0</v>
      </c>
      <c r="N9" s="14">
        <v>0</v>
      </c>
      <c r="O9" s="14">
        <f>(P9+Q9+R9)</f>
        <v>0</v>
      </c>
      <c r="P9" s="15">
        <f t="shared" si="2"/>
        <v>0</v>
      </c>
      <c r="Q9" s="14">
        <f t="shared" si="3"/>
        <v>0</v>
      </c>
      <c r="R9" s="14">
        <f t="shared" ref="R9:R15" si="4">G9-K9</f>
        <v>0</v>
      </c>
      <c r="S9" s="22" t="s">
        <v>27</v>
      </c>
      <c r="T9" s="16">
        <v>43465</v>
      </c>
      <c r="U9" s="17" t="s">
        <v>29</v>
      </c>
      <c r="V9" s="18"/>
    </row>
    <row r="10" spans="1:22" ht="108" customHeight="1" x14ac:dyDescent="0.25">
      <c r="A10" s="13">
        <v>4</v>
      </c>
      <c r="B10" s="22" t="s">
        <v>15</v>
      </c>
      <c r="C10" s="22" t="s">
        <v>47</v>
      </c>
      <c r="D10" s="14">
        <v>5800</v>
      </c>
      <c r="E10" s="14">
        <v>0</v>
      </c>
      <c r="F10" s="14">
        <v>5325</v>
      </c>
      <c r="G10" s="14">
        <v>475</v>
      </c>
      <c r="H10" s="14">
        <f t="shared" si="0"/>
        <v>5800</v>
      </c>
      <c r="I10" s="14">
        <v>0</v>
      </c>
      <c r="J10" s="14">
        <v>5325</v>
      </c>
      <c r="K10" s="14">
        <v>475</v>
      </c>
      <c r="L10" s="14">
        <f t="shared" si="1"/>
        <v>0</v>
      </c>
      <c r="M10" s="14">
        <v>0</v>
      </c>
      <c r="N10" s="14">
        <v>0</v>
      </c>
      <c r="O10" s="14">
        <v>0</v>
      </c>
      <c r="P10" s="15">
        <f t="shared" si="2"/>
        <v>0</v>
      </c>
      <c r="Q10" s="14">
        <f t="shared" si="3"/>
        <v>0</v>
      </c>
      <c r="R10" s="14">
        <f t="shared" si="4"/>
        <v>0</v>
      </c>
      <c r="S10" s="22" t="s">
        <v>27</v>
      </c>
      <c r="T10" s="16">
        <v>43873</v>
      </c>
      <c r="U10" s="17" t="s">
        <v>29</v>
      </c>
      <c r="V10" s="18"/>
    </row>
    <row r="11" spans="1:22" ht="126" customHeight="1" x14ac:dyDescent="0.25">
      <c r="A11" s="13">
        <v>5</v>
      </c>
      <c r="B11" s="22" t="s">
        <v>16</v>
      </c>
      <c r="C11" s="22" t="s">
        <v>47</v>
      </c>
      <c r="D11" s="14">
        <f>E11+F11+G11</f>
        <v>18960</v>
      </c>
      <c r="E11" s="14">
        <v>0</v>
      </c>
      <c r="F11" s="14">
        <v>9814</v>
      </c>
      <c r="G11" s="14">
        <v>9146</v>
      </c>
      <c r="H11" s="14">
        <f t="shared" si="0"/>
        <v>11783</v>
      </c>
      <c r="I11" s="14">
        <v>0</v>
      </c>
      <c r="J11" s="14">
        <v>9814</v>
      </c>
      <c r="K11" s="14">
        <v>1969</v>
      </c>
      <c r="L11" s="14">
        <f t="shared" si="1"/>
        <v>0</v>
      </c>
      <c r="M11" s="14">
        <v>0</v>
      </c>
      <c r="N11" s="14">
        <v>0</v>
      </c>
      <c r="O11" s="14">
        <v>0</v>
      </c>
      <c r="P11" s="15">
        <f t="shared" si="2"/>
        <v>0</v>
      </c>
      <c r="Q11" s="14">
        <f t="shared" si="3"/>
        <v>0</v>
      </c>
      <c r="R11" s="14">
        <v>8078</v>
      </c>
      <c r="S11" s="22" t="s">
        <v>27</v>
      </c>
      <c r="T11" s="16">
        <v>44012</v>
      </c>
      <c r="U11" s="17" t="s">
        <v>29</v>
      </c>
      <c r="V11" s="18"/>
    </row>
    <row r="12" spans="1:22" ht="126" customHeight="1" x14ac:dyDescent="0.25">
      <c r="A12" s="13">
        <v>6</v>
      </c>
      <c r="B12" s="22" t="s">
        <v>17</v>
      </c>
      <c r="C12" s="22" t="s">
        <v>47</v>
      </c>
      <c r="D12" s="14">
        <f>E12+F12+G12</f>
        <v>1700</v>
      </c>
      <c r="E12" s="14">
        <v>0</v>
      </c>
      <c r="F12" s="14">
        <v>1700</v>
      </c>
      <c r="G12" s="14">
        <v>0</v>
      </c>
      <c r="H12" s="14">
        <f t="shared" si="0"/>
        <v>1700</v>
      </c>
      <c r="I12" s="14">
        <v>0</v>
      </c>
      <c r="J12" s="14">
        <v>1700</v>
      </c>
      <c r="K12" s="14">
        <v>0</v>
      </c>
      <c r="L12" s="14">
        <f t="shared" si="1"/>
        <v>0</v>
      </c>
      <c r="M12" s="14">
        <v>0</v>
      </c>
      <c r="N12" s="14">
        <v>0</v>
      </c>
      <c r="O12" s="14">
        <f t="shared" ref="O12:O28" si="5">(P12+Q12+R12)</f>
        <v>0</v>
      </c>
      <c r="P12" s="15">
        <f t="shared" si="2"/>
        <v>0</v>
      </c>
      <c r="Q12" s="14">
        <f t="shared" si="3"/>
        <v>0</v>
      </c>
      <c r="R12" s="14">
        <f t="shared" si="4"/>
        <v>0</v>
      </c>
      <c r="S12" s="22" t="s">
        <v>27</v>
      </c>
      <c r="T12" s="16">
        <v>43465</v>
      </c>
      <c r="U12" s="17" t="s">
        <v>29</v>
      </c>
      <c r="V12" s="18"/>
    </row>
    <row r="13" spans="1:22" ht="107.25" customHeight="1" x14ac:dyDescent="0.25">
      <c r="A13" s="13">
        <v>7</v>
      </c>
      <c r="B13" s="22" t="s">
        <v>18</v>
      </c>
      <c r="C13" s="22" t="s">
        <v>47</v>
      </c>
      <c r="D13" s="14">
        <f t="shared" ref="D13:D30" si="6">E13+G13</f>
        <v>4548</v>
      </c>
      <c r="E13" s="14">
        <v>4135</v>
      </c>
      <c r="F13" s="14">
        <v>0</v>
      </c>
      <c r="G13" s="14">
        <v>413</v>
      </c>
      <c r="H13" s="14">
        <f t="shared" si="0"/>
        <v>4510</v>
      </c>
      <c r="I13" s="14">
        <v>4100</v>
      </c>
      <c r="J13" s="14">
        <v>0</v>
      </c>
      <c r="K13" s="14">
        <v>410</v>
      </c>
      <c r="L13" s="14">
        <f t="shared" si="1"/>
        <v>35</v>
      </c>
      <c r="M13" s="14">
        <v>0</v>
      </c>
      <c r="N13" s="14">
        <v>0</v>
      </c>
      <c r="O13" s="14">
        <v>0</v>
      </c>
      <c r="P13" s="15">
        <v>35</v>
      </c>
      <c r="Q13" s="14">
        <f t="shared" si="3"/>
        <v>0</v>
      </c>
      <c r="R13" s="14">
        <v>3</v>
      </c>
      <c r="S13" s="22" t="s">
        <v>27</v>
      </c>
      <c r="T13" s="16">
        <v>44561</v>
      </c>
      <c r="U13" s="17" t="s">
        <v>29</v>
      </c>
      <c r="V13" s="18"/>
    </row>
    <row r="14" spans="1:22" ht="120.75" customHeight="1" x14ac:dyDescent="0.25">
      <c r="A14" s="13">
        <v>8</v>
      </c>
      <c r="B14" s="22" t="s">
        <v>14</v>
      </c>
      <c r="C14" s="22" t="s">
        <v>48</v>
      </c>
      <c r="D14" s="14">
        <f t="shared" si="6"/>
        <v>19679</v>
      </c>
      <c r="E14" s="14">
        <v>17890</v>
      </c>
      <c r="F14" s="14">
        <v>0</v>
      </c>
      <c r="G14" s="14">
        <v>1789</v>
      </c>
      <c r="H14" s="14">
        <f t="shared" si="0"/>
        <v>19679</v>
      </c>
      <c r="I14" s="14">
        <v>17890</v>
      </c>
      <c r="J14" s="14">
        <v>0</v>
      </c>
      <c r="K14" s="14">
        <v>1789</v>
      </c>
      <c r="L14" s="14">
        <f t="shared" si="1"/>
        <v>0</v>
      </c>
      <c r="M14" s="14">
        <v>0</v>
      </c>
      <c r="N14" s="14">
        <v>0</v>
      </c>
      <c r="O14" s="14">
        <v>0</v>
      </c>
      <c r="P14" s="15">
        <f t="shared" si="2"/>
        <v>0</v>
      </c>
      <c r="Q14" s="14">
        <f t="shared" si="3"/>
        <v>0</v>
      </c>
      <c r="R14" s="14">
        <f t="shared" si="4"/>
        <v>0</v>
      </c>
      <c r="S14" s="22" t="s">
        <v>27</v>
      </c>
      <c r="T14" s="16">
        <v>43465</v>
      </c>
      <c r="U14" s="17" t="s">
        <v>29</v>
      </c>
      <c r="V14" s="18"/>
    </row>
    <row r="15" spans="1:22" ht="119.25" customHeight="1" x14ac:dyDescent="0.25">
      <c r="A15" s="13">
        <v>9</v>
      </c>
      <c r="B15" s="22" t="s">
        <v>19</v>
      </c>
      <c r="C15" s="22" t="s">
        <v>49</v>
      </c>
      <c r="D15" s="14">
        <f t="shared" si="6"/>
        <v>7732</v>
      </c>
      <c r="E15" s="14">
        <v>7029</v>
      </c>
      <c r="F15" s="14">
        <v>0</v>
      </c>
      <c r="G15" s="14">
        <v>703</v>
      </c>
      <c r="H15" s="14">
        <f t="shared" si="0"/>
        <v>7732</v>
      </c>
      <c r="I15" s="14">
        <v>7029</v>
      </c>
      <c r="J15" s="14">
        <v>0</v>
      </c>
      <c r="K15" s="14">
        <v>703</v>
      </c>
      <c r="L15" s="14">
        <f t="shared" si="1"/>
        <v>0</v>
      </c>
      <c r="M15" s="14">
        <v>0</v>
      </c>
      <c r="N15" s="14">
        <v>0</v>
      </c>
      <c r="O15" s="14">
        <v>0</v>
      </c>
      <c r="P15" s="15">
        <f>E15-I15</f>
        <v>0</v>
      </c>
      <c r="Q15" s="14">
        <v>0</v>
      </c>
      <c r="R15" s="14">
        <f t="shared" si="4"/>
        <v>0</v>
      </c>
      <c r="S15" s="22" t="s">
        <v>27</v>
      </c>
      <c r="T15" s="16">
        <v>43423</v>
      </c>
      <c r="U15" s="17" t="s">
        <v>29</v>
      </c>
      <c r="V15" s="18"/>
    </row>
    <row r="16" spans="1:22" ht="167.25" customHeight="1" x14ac:dyDescent="0.25">
      <c r="A16" s="13">
        <v>10</v>
      </c>
      <c r="B16" s="22" t="s">
        <v>20</v>
      </c>
      <c r="C16" s="22" t="s">
        <v>52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f t="shared" si="1"/>
        <v>0</v>
      </c>
      <c r="M16" s="14">
        <v>0</v>
      </c>
      <c r="N16" s="14">
        <v>0</v>
      </c>
      <c r="O16" s="14">
        <v>0</v>
      </c>
      <c r="P16" s="15">
        <v>0</v>
      </c>
      <c r="Q16" s="14">
        <v>0</v>
      </c>
      <c r="R16" s="14">
        <v>0</v>
      </c>
      <c r="S16" s="22" t="s">
        <v>27</v>
      </c>
      <c r="T16" s="16">
        <v>43465</v>
      </c>
      <c r="U16" s="17" t="s">
        <v>29</v>
      </c>
      <c r="V16" s="18" t="s">
        <v>104</v>
      </c>
    </row>
    <row r="17" spans="1:26" ht="157.5" customHeight="1" x14ac:dyDescent="0.25">
      <c r="A17" s="13">
        <v>11</v>
      </c>
      <c r="B17" s="22" t="s">
        <v>21</v>
      </c>
      <c r="C17" s="22" t="s">
        <v>52</v>
      </c>
      <c r="D17" s="14">
        <f t="shared" si="6"/>
        <v>7898</v>
      </c>
      <c r="E17" s="14">
        <v>7180</v>
      </c>
      <c r="F17" s="14">
        <v>0</v>
      </c>
      <c r="G17" s="14">
        <v>718</v>
      </c>
      <c r="H17" s="14">
        <f>I17+J17+K17</f>
        <v>7898</v>
      </c>
      <c r="I17" s="14">
        <v>7180</v>
      </c>
      <c r="J17" s="14">
        <v>0</v>
      </c>
      <c r="K17" s="14">
        <v>718</v>
      </c>
      <c r="L17" s="14">
        <f t="shared" si="1"/>
        <v>0</v>
      </c>
      <c r="M17" s="14">
        <v>0</v>
      </c>
      <c r="N17" s="14">
        <v>0</v>
      </c>
      <c r="O17" s="14">
        <v>0</v>
      </c>
      <c r="P17" s="15">
        <v>0</v>
      </c>
      <c r="Q17" s="14">
        <v>0</v>
      </c>
      <c r="R17" s="14">
        <v>0</v>
      </c>
      <c r="S17" s="22" t="s">
        <v>27</v>
      </c>
      <c r="T17" s="16">
        <v>43465</v>
      </c>
      <c r="U17" s="17" t="s">
        <v>29</v>
      </c>
      <c r="V17" s="18"/>
    </row>
    <row r="18" spans="1:26" ht="151.5" customHeight="1" x14ac:dyDescent="0.25">
      <c r="A18" s="13">
        <v>12</v>
      </c>
      <c r="B18" s="22" t="s">
        <v>22</v>
      </c>
      <c r="C18" s="22" t="s">
        <v>52</v>
      </c>
      <c r="D18" s="14">
        <f t="shared" si="6"/>
        <v>2200</v>
      </c>
      <c r="E18" s="14">
        <v>2000</v>
      </c>
      <c r="F18" s="14">
        <v>0</v>
      </c>
      <c r="G18" s="14">
        <v>200</v>
      </c>
      <c r="H18" s="14">
        <f t="shared" si="0"/>
        <v>2200</v>
      </c>
      <c r="I18" s="14">
        <v>2000</v>
      </c>
      <c r="J18" s="14">
        <v>0</v>
      </c>
      <c r="K18" s="14">
        <v>200</v>
      </c>
      <c r="L18" s="14">
        <f t="shared" si="1"/>
        <v>0</v>
      </c>
      <c r="M18" s="14">
        <v>0</v>
      </c>
      <c r="N18" s="14">
        <v>0</v>
      </c>
      <c r="O18" s="14">
        <v>0</v>
      </c>
      <c r="P18" s="15">
        <v>0</v>
      </c>
      <c r="Q18" s="14">
        <v>0</v>
      </c>
      <c r="R18" s="14">
        <v>0</v>
      </c>
      <c r="S18" s="22" t="s">
        <v>27</v>
      </c>
      <c r="T18" s="16">
        <v>43465</v>
      </c>
      <c r="U18" s="17" t="s">
        <v>29</v>
      </c>
      <c r="V18" s="18"/>
    </row>
    <row r="19" spans="1:26" ht="149.25" customHeight="1" x14ac:dyDescent="0.25">
      <c r="A19" s="13">
        <v>13</v>
      </c>
      <c r="B19" s="22" t="s">
        <v>23</v>
      </c>
      <c r="C19" s="22" t="s">
        <v>53</v>
      </c>
      <c r="D19" s="14">
        <f t="shared" si="6"/>
        <v>4751</v>
      </c>
      <c r="E19" s="14">
        <v>4320</v>
      </c>
      <c r="F19" s="14">
        <v>0</v>
      </c>
      <c r="G19" s="14">
        <v>431</v>
      </c>
      <c r="H19" s="14">
        <f t="shared" si="0"/>
        <v>4752</v>
      </c>
      <c r="I19" s="14">
        <v>4320</v>
      </c>
      <c r="J19" s="14">
        <v>0</v>
      </c>
      <c r="K19" s="14">
        <v>432</v>
      </c>
      <c r="L19" s="14">
        <f t="shared" si="1"/>
        <v>0</v>
      </c>
      <c r="M19" s="14">
        <v>0</v>
      </c>
      <c r="N19" s="14">
        <v>0</v>
      </c>
      <c r="O19" s="14">
        <v>0</v>
      </c>
      <c r="P19" s="15">
        <v>0</v>
      </c>
      <c r="Q19" s="14">
        <v>0</v>
      </c>
      <c r="R19" s="14">
        <v>0</v>
      </c>
      <c r="S19" s="22" t="s">
        <v>27</v>
      </c>
      <c r="T19" s="16">
        <v>43465</v>
      </c>
      <c r="U19" s="17" t="s">
        <v>29</v>
      </c>
      <c r="V19" s="18"/>
    </row>
    <row r="20" spans="1:26" ht="143.25" customHeight="1" x14ac:dyDescent="0.25">
      <c r="A20" s="13">
        <v>14</v>
      </c>
      <c r="B20" s="22" t="s">
        <v>24</v>
      </c>
      <c r="C20" s="22" t="s">
        <v>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f t="shared" si="1"/>
        <v>0</v>
      </c>
      <c r="M20" s="14">
        <v>0</v>
      </c>
      <c r="N20" s="14">
        <v>0</v>
      </c>
      <c r="O20" s="14">
        <v>0</v>
      </c>
      <c r="P20" s="15">
        <v>0</v>
      </c>
      <c r="Q20" s="14">
        <v>0</v>
      </c>
      <c r="R20" s="14">
        <v>0</v>
      </c>
      <c r="S20" s="22" t="s">
        <v>27</v>
      </c>
      <c r="T20" s="16">
        <v>43465</v>
      </c>
      <c r="U20" s="17" t="s">
        <v>29</v>
      </c>
      <c r="V20" s="18" t="s">
        <v>104</v>
      </c>
    </row>
    <row r="21" spans="1:26" ht="151.5" customHeight="1" x14ac:dyDescent="0.25">
      <c r="A21" s="13">
        <v>15</v>
      </c>
      <c r="B21" s="22" t="s">
        <v>25</v>
      </c>
      <c r="C21" s="22" t="s">
        <v>53</v>
      </c>
      <c r="D21" s="14">
        <f t="shared" si="6"/>
        <v>3290</v>
      </c>
      <c r="E21" s="14">
        <v>2991</v>
      </c>
      <c r="F21" s="14">
        <v>0</v>
      </c>
      <c r="G21" s="14">
        <v>299</v>
      </c>
      <c r="H21" s="14">
        <f t="shared" si="0"/>
        <v>3290</v>
      </c>
      <c r="I21" s="14">
        <v>2991</v>
      </c>
      <c r="J21" s="14">
        <v>0</v>
      </c>
      <c r="K21" s="14">
        <v>299</v>
      </c>
      <c r="L21" s="14">
        <f t="shared" si="1"/>
        <v>0</v>
      </c>
      <c r="M21" s="14">
        <v>0</v>
      </c>
      <c r="N21" s="14">
        <v>0</v>
      </c>
      <c r="O21" s="14">
        <v>0</v>
      </c>
      <c r="P21" s="15">
        <v>0</v>
      </c>
      <c r="Q21" s="14">
        <v>0</v>
      </c>
      <c r="R21" s="14">
        <v>0</v>
      </c>
      <c r="S21" s="22" t="s">
        <v>27</v>
      </c>
      <c r="T21" s="16">
        <v>43465</v>
      </c>
      <c r="U21" s="17" t="s">
        <v>29</v>
      </c>
      <c r="V21" s="18"/>
    </row>
    <row r="22" spans="1:26" ht="141" customHeight="1" x14ac:dyDescent="0.25">
      <c r="A22" s="13">
        <v>16</v>
      </c>
      <c r="B22" s="22" t="s">
        <v>26</v>
      </c>
      <c r="C22" s="22" t="s">
        <v>54</v>
      </c>
      <c r="D22" s="15">
        <v>47181</v>
      </c>
      <c r="E22" s="15">
        <v>42891</v>
      </c>
      <c r="F22" s="14">
        <v>0</v>
      </c>
      <c r="G22" s="14">
        <v>4290</v>
      </c>
      <c r="H22" s="14">
        <f t="shared" si="0"/>
        <v>46365</v>
      </c>
      <c r="I22" s="14">
        <f>26536+7015+495+2625+620+4975</f>
        <v>42266</v>
      </c>
      <c r="J22" s="14">
        <v>0</v>
      </c>
      <c r="K22" s="14">
        <f>2528+701+49+262+62+497</f>
        <v>4099</v>
      </c>
      <c r="L22" s="14">
        <f t="shared" si="1"/>
        <v>625</v>
      </c>
      <c r="M22" s="14">
        <v>3</v>
      </c>
      <c r="N22" s="14">
        <f t="shared" ref="N22:N30" si="7">(O22/M22)</f>
        <v>0</v>
      </c>
      <c r="O22" s="14">
        <v>0</v>
      </c>
      <c r="P22" s="15">
        <v>625</v>
      </c>
      <c r="Q22" s="14">
        <v>0</v>
      </c>
      <c r="R22" s="14">
        <v>190</v>
      </c>
      <c r="S22" s="22" t="s">
        <v>27</v>
      </c>
      <c r="T22" s="16">
        <v>44890</v>
      </c>
      <c r="U22" s="17" t="s">
        <v>29</v>
      </c>
      <c r="V22" s="18"/>
    </row>
    <row r="23" spans="1:26" ht="156.75" customHeight="1" x14ac:dyDescent="0.25">
      <c r="A23" s="13">
        <v>17</v>
      </c>
      <c r="B23" s="22" t="s">
        <v>20</v>
      </c>
      <c r="C23" s="22" t="s">
        <v>55</v>
      </c>
      <c r="D23" s="14">
        <f t="shared" si="6"/>
        <v>21900</v>
      </c>
      <c r="E23" s="14">
        <v>19925</v>
      </c>
      <c r="F23" s="14">
        <v>0</v>
      </c>
      <c r="G23" s="14">
        <v>1975</v>
      </c>
      <c r="H23" s="24">
        <f>+I23+J23+K23</f>
        <v>21900</v>
      </c>
      <c r="I23" s="14">
        <f>15552+4373</f>
        <v>19925</v>
      </c>
      <c r="J23" s="14">
        <v>0</v>
      </c>
      <c r="K23" s="14">
        <f>1550+425</f>
        <v>1975</v>
      </c>
      <c r="L23" s="14">
        <f t="shared" si="1"/>
        <v>0</v>
      </c>
      <c r="M23" s="14">
        <v>2</v>
      </c>
      <c r="N23" s="14">
        <f t="shared" si="7"/>
        <v>0</v>
      </c>
      <c r="O23" s="14">
        <f t="shared" si="5"/>
        <v>0</v>
      </c>
      <c r="P23" s="15">
        <f>+E23-I23</f>
        <v>0</v>
      </c>
      <c r="Q23" s="15">
        <f t="shared" ref="Q23:R23" si="8">+F23-J23</f>
        <v>0</v>
      </c>
      <c r="R23" s="15">
        <f t="shared" si="8"/>
        <v>0</v>
      </c>
      <c r="S23" s="22" t="s">
        <v>27</v>
      </c>
      <c r="T23" s="16">
        <v>44742</v>
      </c>
      <c r="U23" s="17" t="s">
        <v>29</v>
      </c>
      <c r="V23" s="18"/>
    </row>
    <row r="24" spans="1:26" ht="168" customHeight="1" x14ac:dyDescent="0.25">
      <c r="A24" s="13">
        <v>18</v>
      </c>
      <c r="B24" s="22" t="s">
        <v>26</v>
      </c>
      <c r="C24" s="22" t="s">
        <v>55</v>
      </c>
      <c r="D24" s="14">
        <f t="shared" ref="D24" si="9">E24+G24</f>
        <v>6700</v>
      </c>
      <c r="E24" s="14">
        <v>6075</v>
      </c>
      <c r="F24" s="14">
        <v>0</v>
      </c>
      <c r="G24" s="14">
        <v>625</v>
      </c>
      <c r="H24" s="14">
        <f t="shared" ref="H24" si="10">I24+J24+K24</f>
        <v>6592</v>
      </c>
      <c r="I24" s="14">
        <f>1664+311+877+492+216+2433</f>
        <v>5993</v>
      </c>
      <c r="J24" s="14">
        <v>0</v>
      </c>
      <c r="K24" s="14">
        <f>166+88+49+22+31+243</f>
        <v>599</v>
      </c>
      <c r="L24" s="14">
        <f>P24</f>
        <v>82</v>
      </c>
      <c r="M24" s="14">
        <v>2</v>
      </c>
      <c r="N24" s="14">
        <f t="shared" ref="N24" si="11">(O24/M24)</f>
        <v>54</v>
      </c>
      <c r="O24" s="14">
        <f t="shared" ref="O24" si="12">(P24+Q24+R24)</f>
        <v>108</v>
      </c>
      <c r="P24" s="15">
        <f>+E24-I24</f>
        <v>82</v>
      </c>
      <c r="Q24" s="14">
        <f t="shared" ref="Q24" si="13">+F24-J24</f>
        <v>0</v>
      </c>
      <c r="R24" s="14">
        <f t="shared" ref="R24" si="14">+G24-K24</f>
        <v>26</v>
      </c>
      <c r="S24" s="22" t="s">
        <v>27</v>
      </c>
      <c r="T24" s="16">
        <v>44742</v>
      </c>
      <c r="U24" s="17" t="s">
        <v>29</v>
      </c>
      <c r="V24" s="18"/>
    </row>
    <row r="25" spans="1:26" ht="201.75" customHeight="1" x14ac:dyDescent="0.25">
      <c r="A25" s="13">
        <v>19</v>
      </c>
      <c r="B25" s="22" t="s">
        <v>21</v>
      </c>
      <c r="C25" s="22" t="s">
        <v>57</v>
      </c>
      <c r="D25" s="14">
        <f t="shared" si="6"/>
        <v>65782</v>
      </c>
      <c r="E25" s="14">
        <f>L25+I25</f>
        <v>57972</v>
      </c>
      <c r="F25" s="14">
        <v>0</v>
      </c>
      <c r="G25" s="14">
        <f>7810</f>
        <v>7810</v>
      </c>
      <c r="H25" s="14">
        <f t="shared" si="0"/>
        <v>54895</v>
      </c>
      <c r="I25" s="14">
        <f>41405+4000+2000</f>
        <v>47405</v>
      </c>
      <c r="J25" s="14">
        <v>0</v>
      </c>
      <c r="K25" s="14">
        <v>7490</v>
      </c>
      <c r="L25" s="14">
        <f t="shared" si="1"/>
        <v>10567</v>
      </c>
      <c r="M25" s="14">
        <v>3</v>
      </c>
      <c r="N25" s="14">
        <f t="shared" si="7"/>
        <v>3629</v>
      </c>
      <c r="O25" s="14">
        <f>(P25+Q25+R25)</f>
        <v>10887</v>
      </c>
      <c r="P25" s="15">
        <f>+P26+P27</f>
        <v>10567</v>
      </c>
      <c r="Q25" s="14">
        <f t="shared" ref="Q25" si="15">+F25-J25</f>
        <v>0</v>
      </c>
      <c r="R25" s="14">
        <f>R26</f>
        <v>320</v>
      </c>
      <c r="S25" s="22" t="s">
        <v>27</v>
      </c>
      <c r="T25" s="16">
        <v>45261</v>
      </c>
      <c r="U25" s="17" t="s">
        <v>85</v>
      </c>
      <c r="V25" s="18"/>
      <c r="Z25" s="5" t="s">
        <v>101</v>
      </c>
    </row>
    <row r="26" spans="1:26" ht="34.5" customHeight="1" x14ac:dyDescent="0.25">
      <c r="A26" s="50" t="s">
        <v>99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14">
        <f>+P26+R26</f>
        <v>4387</v>
      </c>
      <c r="P26" s="15">
        <v>4067</v>
      </c>
      <c r="Q26" s="14">
        <v>0</v>
      </c>
      <c r="R26" s="14">
        <v>320</v>
      </c>
      <c r="S26" s="59"/>
      <c r="T26" s="60"/>
      <c r="U26" s="60"/>
      <c r="V26" s="61"/>
    </row>
    <row r="27" spans="1:26" ht="38.25" customHeight="1" x14ac:dyDescent="0.25">
      <c r="A27" s="50" t="s">
        <v>97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14">
        <f>(P27+Q27+R27)</f>
        <v>6500</v>
      </c>
      <c r="P27" s="15">
        <f>3418+3082</f>
        <v>6500</v>
      </c>
      <c r="Q27" s="14">
        <v>0</v>
      </c>
      <c r="R27" s="14">
        <v>0</v>
      </c>
      <c r="S27" s="59"/>
      <c r="T27" s="60"/>
      <c r="U27" s="60"/>
      <c r="V27" s="61"/>
    </row>
    <row r="28" spans="1:26" ht="191.25" customHeight="1" x14ac:dyDescent="0.25">
      <c r="A28" s="13">
        <v>20</v>
      </c>
      <c r="B28" s="22" t="s">
        <v>50</v>
      </c>
      <c r="C28" s="22" t="s">
        <v>58</v>
      </c>
      <c r="D28" s="14">
        <f t="shared" si="6"/>
        <v>45321</v>
      </c>
      <c r="E28" s="14">
        <f>45968-1795-3082</f>
        <v>41091</v>
      </c>
      <c r="F28" s="14">
        <v>0</v>
      </c>
      <c r="G28" s="14">
        <v>4230</v>
      </c>
      <c r="H28" s="14">
        <f t="shared" si="0"/>
        <v>41611</v>
      </c>
      <c r="I28" s="14">
        <f>30701+7200</f>
        <v>37901</v>
      </c>
      <c r="J28" s="14">
        <v>0</v>
      </c>
      <c r="K28" s="14">
        <f>3190+520</f>
        <v>3710</v>
      </c>
      <c r="L28" s="14">
        <v>3190</v>
      </c>
      <c r="M28" s="14">
        <v>5</v>
      </c>
      <c r="N28" s="14">
        <f t="shared" si="7"/>
        <v>742</v>
      </c>
      <c r="O28" s="14">
        <f t="shared" si="5"/>
        <v>3710</v>
      </c>
      <c r="P28" s="15">
        <f>+P29</f>
        <v>3190</v>
      </c>
      <c r="Q28" s="15">
        <v>0</v>
      </c>
      <c r="R28" s="15">
        <f>R29</f>
        <v>520</v>
      </c>
      <c r="S28" s="22" t="s">
        <v>27</v>
      </c>
      <c r="T28" s="16">
        <v>45291</v>
      </c>
      <c r="U28" s="17" t="s">
        <v>85</v>
      </c>
      <c r="V28" s="18"/>
    </row>
    <row r="29" spans="1:26" ht="24.75" customHeight="1" x14ac:dyDescent="0.25">
      <c r="A29" s="50" t="s">
        <v>100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  <c r="O29" s="14">
        <f>P29+R29</f>
        <v>3710</v>
      </c>
      <c r="P29" s="15">
        <f>6272-3082</f>
        <v>3190</v>
      </c>
      <c r="Q29" s="14">
        <f>+Q28</f>
        <v>0</v>
      </c>
      <c r="R29" s="14">
        <v>520</v>
      </c>
      <c r="S29" s="59"/>
      <c r="T29" s="60"/>
      <c r="U29" s="60"/>
      <c r="V29" s="61"/>
    </row>
    <row r="30" spans="1:26" ht="191.25" customHeight="1" x14ac:dyDescent="0.25">
      <c r="A30" s="13">
        <v>21</v>
      </c>
      <c r="B30" s="22" t="s">
        <v>26</v>
      </c>
      <c r="C30" s="22" t="s">
        <v>56</v>
      </c>
      <c r="D30" s="14">
        <f t="shared" si="6"/>
        <v>43289</v>
      </c>
      <c r="E30" s="14">
        <v>39244</v>
      </c>
      <c r="F30" s="14">
        <v>0</v>
      </c>
      <c r="G30" s="14">
        <v>4045</v>
      </c>
      <c r="H30" s="14">
        <f t="shared" si="0"/>
        <v>19608</v>
      </c>
      <c r="I30" s="14">
        <v>17819</v>
      </c>
      <c r="J30" s="14">
        <v>0</v>
      </c>
      <c r="K30" s="14">
        <v>1789</v>
      </c>
      <c r="L30" s="14">
        <f t="shared" ref="L30" si="16">E30-I30</f>
        <v>21425</v>
      </c>
      <c r="M30" s="14">
        <v>3</v>
      </c>
      <c r="N30" s="14">
        <f t="shared" si="7"/>
        <v>7141.666666666667</v>
      </c>
      <c r="O30" s="14">
        <f>(P30+Q30+R30)</f>
        <v>21425</v>
      </c>
      <c r="P30" s="15">
        <f>+P31+P32+P33+P34</f>
        <v>21425</v>
      </c>
      <c r="Q30" s="14">
        <f t="shared" ref="Q30" si="17">+F30-J30</f>
        <v>0</v>
      </c>
      <c r="R30" s="14">
        <v>0</v>
      </c>
      <c r="S30" s="22" t="s">
        <v>27</v>
      </c>
      <c r="T30" s="16">
        <v>45323</v>
      </c>
      <c r="U30" s="17" t="s">
        <v>85</v>
      </c>
      <c r="V30" s="18"/>
    </row>
    <row r="31" spans="1:26" ht="36" customHeight="1" x14ac:dyDescent="0.25">
      <c r="A31" s="50" t="s">
        <v>93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2"/>
      <c r="O31" s="14">
        <f>P31+Q31+R31</f>
        <v>5000</v>
      </c>
      <c r="P31" s="15">
        <v>5000</v>
      </c>
      <c r="Q31" s="14">
        <v>0</v>
      </c>
      <c r="R31" s="14">
        <v>0</v>
      </c>
      <c r="S31" s="62" t="s">
        <v>102</v>
      </c>
      <c r="T31" s="63"/>
      <c r="U31" s="63"/>
      <c r="V31" s="64"/>
    </row>
    <row r="32" spans="1:26" ht="37.5" customHeight="1" x14ac:dyDescent="0.25">
      <c r="A32" s="50" t="s">
        <v>94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2"/>
      <c r="O32" s="14">
        <f>P32+Q32+R32</f>
        <v>6425</v>
      </c>
      <c r="P32" s="15">
        <v>6425</v>
      </c>
      <c r="Q32" s="14">
        <v>0</v>
      </c>
      <c r="R32" s="14">
        <v>0</v>
      </c>
      <c r="S32" s="62" t="s">
        <v>102</v>
      </c>
      <c r="T32" s="63"/>
      <c r="U32" s="63"/>
      <c r="V32" s="64"/>
    </row>
    <row r="33" spans="1:22" ht="45" customHeight="1" x14ac:dyDescent="0.25">
      <c r="A33" s="50" t="s">
        <v>95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2"/>
      <c r="O33" s="14">
        <f t="shared" ref="O32:O34" si="18">P33+Q33+R33</f>
        <v>3000</v>
      </c>
      <c r="P33" s="15">
        <v>3000</v>
      </c>
      <c r="Q33" s="14">
        <v>0</v>
      </c>
      <c r="R33" s="14">
        <v>0</v>
      </c>
      <c r="S33" s="62" t="s">
        <v>102</v>
      </c>
      <c r="T33" s="63"/>
      <c r="U33" s="63"/>
      <c r="V33" s="64"/>
    </row>
    <row r="34" spans="1:22" ht="43.5" customHeight="1" x14ac:dyDescent="0.25">
      <c r="A34" s="50" t="s">
        <v>96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2"/>
      <c r="O34" s="14">
        <f t="shared" si="18"/>
        <v>7000</v>
      </c>
      <c r="P34" s="15">
        <v>7000</v>
      </c>
      <c r="Q34" s="14">
        <v>0</v>
      </c>
      <c r="R34" s="14">
        <v>0</v>
      </c>
      <c r="S34" s="62" t="s">
        <v>102</v>
      </c>
      <c r="T34" s="63"/>
      <c r="U34" s="63"/>
      <c r="V34" s="64"/>
    </row>
    <row r="35" spans="1:22" ht="191.25" customHeight="1" thickBot="1" x14ac:dyDescent="0.3">
      <c r="A35" s="26">
        <v>22</v>
      </c>
      <c r="B35" s="27" t="s">
        <v>20</v>
      </c>
      <c r="C35" s="27" t="s">
        <v>56</v>
      </c>
      <c r="D35" s="19">
        <f>+E35+G35</f>
        <v>14140</v>
      </c>
      <c r="E35" s="20">
        <f>I35+P35</f>
        <v>12967</v>
      </c>
      <c r="F35" s="20">
        <f t="shared" ref="F35" si="19">J35+Q35</f>
        <v>0</v>
      </c>
      <c r="G35" s="20">
        <f>K35+R35+51</f>
        <v>1173</v>
      </c>
      <c r="H35" s="19">
        <f t="shared" ref="H35" si="20">I35+J35+K35</f>
        <v>3602</v>
      </c>
      <c r="I35" s="19">
        <v>3275</v>
      </c>
      <c r="J35" s="19">
        <v>0</v>
      </c>
      <c r="K35" s="19">
        <v>327</v>
      </c>
      <c r="L35" s="19">
        <f t="shared" ref="L35" si="21">E35-I35</f>
        <v>9692</v>
      </c>
      <c r="M35" s="19">
        <v>3</v>
      </c>
      <c r="N35" s="19">
        <f t="shared" ref="N35" si="22">(O35/M35)</f>
        <v>3495.6666666666665</v>
      </c>
      <c r="O35" s="19">
        <f>(P35+Q35+R35)</f>
        <v>10487</v>
      </c>
      <c r="P35" s="20">
        <f>P36+P37+P38+P39</f>
        <v>9692</v>
      </c>
      <c r="Q35" s="20">
        <f t="shared" ref="Q35" si="23">Q36+Q37+Q38+Q39</f>
        <v>0</v>
      </c>
      <c r="R35" s="20">
        <f>R36+R37+R38+R39</f>
        <v>795</v>
      </c>
      <c r="S35" s="27" t="s">
        <v>27</v>
      </c>
      <c r="T35" s="28">
        <v>45231</v>
      </c>
      <c r="U35" s="29" t="s">
        <v>85</v>
      </c>
      <c r="V35" s="30"/>
    </row>
    <row r="36" spans="1:22" ht="33.75" customHeight="1" x14ac:dyDescent="0.25">
      <c r="A36" s="53" t="s">
        <v>93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5"/>
      <c r="O36" s="25">
        <f t="shared" ref="O36:O39" si="24">(P36+Q36+R36)</f>
        <v>3520</v>
      </c>
      <c r="P36" s="31">
        <v>3320</v>
      </c>
      <c r="Q36" s="25">
        <v>0</v>
      </c>
      <c r="R36" s="25">
        <v>200</v>
      </c>
      <c r="S36" s="62" t="s">
        <v>102</v>
      </c>
      <c r="T36" s="63"/>
      <c r="U36" s="63"/>
      <c r="V36" s="64"/>
    </row>
    <row r="37" spans="1:22" ht="32.25" customHeight="1" x14ac:dyDescent="0.25">
      <c r="A37" s="50" t="s">
        <v>94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2"/>
      <c r="O37" s="14">
        <f t="shared" si="24"/>
        <v>2567</v>
      </c>
      <c r="P37" s="15">
        <f>4644-2272</f>
        <v>2372</v>
      </c>
      <c r="Q37" s="14">
        <v>0</v>
      </c>
      <c r="R37" s="14">
        <f>395-200</f>
        <v>195</v>
      </c>
      <c r="S37" s="62" t="s">
        <v>102</v>
      </c>
      <c r="T37" s="63"/>
      <c r="U37" s="63"/>
      <c r="V37" s="64"/>
    </row>
    <row r="38" spans="1:22" ht="36" customHeight="1" x14ac:dyDescent="0.25">
      <c r="A38" s="50" t="s">
        <v>95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2"/>
      <c r="O38" s="14">
        <f t="shared" si="24"/>
        <v>2200</v>
      </c>
      <c r="P38" s="15">
        <v>2000</v>
      </c>
      <c r="Q38" s="14">
        <v>0</v>
      </c>
      <c r="R38" s="14">
        <v>200</v>
      </c>
      <c r="S38" s="62" t="s">
        <v>102</v>
      </c>
      <c r="T38" s="63"/>
      <c r="U38" s="63"/>
      <c r="V38" s="64"/>
    </row>
    <row r="39" spans="1:22" ht="37.5" customHeight="1" thickBot="1" x14ac:dyDescent="0.3">
      <c r="A39" s="56" t="s">
        <v>105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19">
        <f t="shared" si="24"/>
        <v>2200</v>
      </c>
      <c r="P39" s="20">
        <v>2000</v>
      </c>
      <c r="Q39" s="19">
        <v>0</v>
      </c>
      <c r="R39" s="19">
        <v>200</v>
      </c>
      <c r="S39" s="65" t="s">
        <v>103</v>
      </c>
      <c r="T39" s="66"/>
      <c r="U39" s="66"/>
      <c r="V39" s="67"/>
    </row>
    <row r="40" spans="1:22" ht="52.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8"/>
      <c r="O40" s="9"/>
      <c r="P40" s="9"/>
      <c r="Q40" s="9"/>
      <c r="R40" s="9"/>
      <c r="S40" s="8"/>
      <c r="T40" s="10"/>
      <c r="U40" s="11"/>
      <c r="V40" s="8"/>
    </row>
    <row r="41" spans="1:22" ht="52.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9"/>
      <c r="M41" s="8"/>
      <c r="N41" s="8"/>
      <c r="O41" s="9"/>
      <c r="P41" s="9"/>
      <c r="Q41" s="9"/>
      <c r="R41" s="9"/>
      <c r="S41" s="8"/>
      <c r="T41" s="10"/>
      <c r="U41" s="11"/>
      <c r="V41" s="8"/>
    </row>
    <row r="42" spans="1:22" ht="210.75" customHeight="1" x14ac:dyDescent="0.25">
      <c r="E42" s="23"/>
    </row>
  </sheetData>
  <mergeCells count="43">
    <mergeCell ref="S36:V36"/>
    <mergeCell ref="S37:V37"/>
    <mergeCell ref="S38:V38"/>
    <mergeCell ref="S39:V39"/>
    <mergeCell ref="S29:V29"/>
    <mergeCell ref="S31:V31"/>
    <mergeCell ref="S32:V32"/>
    <mergeCell ref="S33:V33"/>
    <mergeCell ref="S34:V34"/>
    <mergeCell ref="S27:V27"/>
    <mergeCell ref="A33:N33"/>
    <mergeCell ref="A32:N32"/>
    <mergeCell ref="A27:N27"/>
    <mergeCell ref="S26:V26"/>
    <mergeCell ref="A29:N29"/>
    <mergeCell ref="A26:N26"/>
    <mergeCell ref="A31:N31"/>
    <mergeCell ref="A34:N34"/>
    <mergeCell ref="A36:N36"/>
    <mergeCell ref="A38:N38"/>
    <mergeCell ref="A39:N39"/>
    <mergeCell ref="A37:N37"/>
    <mergeCell ref="F5:F6"/>
    <mergeCell ref="G5:G6"/>
    <mergeCell ref="H5:H6"/>
    <mergeCell ref="B5:B6"/>
    <mergeCell ref="C5:C6"/>
    <mergeCell ref="A1:V1"/>
    <mergeCell ref="A2:V2"/>
    <mergeCell ref="A4:V4"/>
    <mergeCell ref="S5:S6"/>
    <mergeCell ref="T5:T6"/>
    <mergeCell ref="U5:U6"/>
    <mergeCell ref="V5:V6"/>
    <mergeCell ref="A5:A6"/>
    <mergeCell ref="O5:O6"/>
    <mergeCell ref="P5:R5"/>
    <mergeCell ref="M5:M6"/>
    <mergeCell ref="N5:N6"/>
    <mergeCell ref="D5:D6"/>
    <mergeCell ref="E5:E6"/>
    <mergeCell ref="L5:L6"/>
    <mergeCell ref="I5:K5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25"/>
  <sheetViews>
    <sheetView workbookViewId="0">
      <selection activeCell="F26" sqref="F26"/>
    </sheetView>
  </sheetViews>
  <sheetFormatPr baseColWidth="10" defaultRowHeight="15" x14ac:dyDescent="0.25"/>
  <sheetData>
    <row r="25" spans="6:6" x14ac:dyDescent="0.25">
      <c r="F25">
        <f>4067-985</f>
        <v>3082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Y1281"/>
  <sheetViews>
    <sheetView workbookViewId="0">
      <selection activeCell="B27" sqref="B27"/>
    </sheetView>
  </sheetViews>
  <sheetFormatPr baseColWidth="10" defaultRowHeight="15" x14ac:dyDescent="0.25"/>
  <cols>
    <col min="1" max="1" width="20.7109375" customWidth="1"/>
    <col min="2" max="2" width="79.7109375" customWidth="1"/>
    <col min="3" max="3" width="10.85546875" customWidth="1"/>
    <col min="4" max="5" width="9.7109375" customWidth="1"/>
    <col min="9" max="9" width="15.42578125" customWidth="1"/>
    <col min="10" max="255" width="11.42578125" style="5"/>
  </cols>
  <sheetData>
    <row r="1" spans="1:259" ht="77.25" customHeight="1" x14ac:dyDescent="0.25">
      <c r="A1" s="68"/>
      <c r="B1" s="68"/>
      <c r="C1" s="68"/>
      <c r="D1" s="68"/>
      <c r="E1" s="68"/>
      <c r="F1" s="68"/>
      <c r="G1" s="68"/>
      <c r="H1" s="68"/>
      <c r="I1" s="68"/>
    </row>
    <row r="2" spans="1:259" ht="33.75" customHeight="1" x14ac:dyDescent="0.25">
      <c r="A2" s="69" t="s">
        <v>30</v>
      </c>
      <c r="B2" s="69"/>
      <c r="C2" s="69"/>
      <c r="D2" s="69"/>
      <c r="E2" s="69"/>
      <c r="F2" s="69"/>
      <c r="G2" s="69"/>
      <c r="H2" s="69"/>
      <c r="I2" s="69"/>
    </row>
    <row r="3" spans="1:259" x14ac:dyDescent="0.25">
      <c r="A3" s="69" t="s">
        <v>31</v>
      </c>
      <c r="B3" s="70"/>
      <c r="C3" s="7"/>
      <c r="D3" s="7"/>
      <c r="E3" s="7"/>
      <c r="F3" s="69" t="s">
        <v>0</v>
      </c>
      <c r="G3" s="70"/>
      <c r="H3" s="70"/>
      <c r="I3" s="70"/>
    </row>
    <row r="4" spans="1:259" x14ac:dyDescent="0.25">
      <c r="A4" s="69" t="s">
        <v>1</v>
      </c>
      <c r="B4" s="69"/>
      <c r="C4" s="69"/>
      <c r="D4" s="69"/>
      <c r="E4" s="69"/>
      <c r="F4" s="69"/>
      <c r="G4" s="69"/>
      <c r="H4" s="69"/>
      <c r="I4" s="69"/>
    </row>
    <row r="5" spans="1:259" x14ac:dyDescent="0.25">
      <c r="A5" s="69" t="s">
        <v>42</v>
      </c>
      <c r="B5" s="69"/>
      <c r="C5" s="69"/>
      <c r="D5" s="69"/>
      <c r="E5" s="69"/>
      <c r="F5" s="69"/>
      <c r="G5" s="69"/>
      <c r="H5" s="69"/>
      <c r="I5" s="69"/>
    </row>
    <row r="6" spans="1:259" ht="15.75" thickBot="1" x14ac:dyDescent="0.3">
      <c r="A6" s="2"/>
      <c r="B6" s="2"/>
      <c r="C6" s="2"/>
      <c r="D6" s="2"/>
      <c r="E6" s="2"/>
      <c r="F6" s="2"/>
      <c r="G6" s="2"/>
      <c r="H6" s="2"/>
      <c r="I6" s="2"/>
    </row>
    <row r="7" spans="1:259" ht="15.75" thickBot="1" x14ac:dyDescent="0.3">
      <c r="A7" s="5"/>
      <c r="B7" s="5"/>
      <c r="C7" s="79" t="s">
        <v>43</v>
      </c>
      <c r="D7" s="80"/>
      <c r="E7" s="81"/>
      <c r="F7" s="79" t="s">
        <v>106</v>
      </c>
      <c r="G7" s="80"/>
      <c r="H7" s="80"/>
      <c r="I7" s="81"/>
      <c r="J7" s="79" t="s">
        <v>44</v>
      </c>
      <c r="K7" s="80"/>
      <c r="L7" s="80"/>
      <c r="M7" s="81"/>
    </row>
    <row r="8" spans="1:259" x14ac:dyDescent="0.25">
      <c r="A8" s="71" t="s">
        <v>32</v>
      </c>
      <c r="B8" s="72"/>
      <c r="C8" s="72" t="s">
        <v>5</v>
      </c>
      <c r="D8" s="72"/>
      <c r="E8" s="72"/>
      <c r="F8" s="72" t="s">
        <v>5</v>
      </c>
      <c r="G8" s="72"/>
      <c r="H8" s="72"/>
      <c r="I8" s="75" t="s">
        <v>33</v>
      </c>
      <c r="J8" s="72" t="s">
        <v>5</v>
      </c>
      <c r="K8" s="72"/>
      <c r="L8" s="72"/>
      <c r="M8" s="75" t="s">
        <v>33</v>
      </c>
      <c r="IV8" s="5"/>
      <c r="IW8" s="5"/>
      <c r="IX8" s="5"/>
      <c r="IY8" s="5"/>
    </row>
    <row r="9" spans="1:259" x14ac:dyDescent="0.25">
      <c r="A9" s="73"/>
      <c r="B9" s="74"/>
      <c r="C9" s="32" t="s">
        <v>6</v>
      </c>
      <c r="D9" s="32" t="s">
        <v>7</v>
      </c>
      <c r="E9" s="32" t="s">
        <v>8</v>
      </c>
      <c r="F9" s="32" t="s">
        <v>6</v>
      </c>
      <c r="G9" s="32" t="s">
        <v>7</v>
      </c>
      <c r="H9" s="32" t="s">
        <v>8</v>
      </c>
      <c r="I9" s="76"/>
      <c r="J9" s="32" t="s">
        <v>6</v>
      </c>
      <c r="K9" s="32" t="s">
        <v>7</v>
      </c>
      <c r="L9" s="32" t="s">
        <v>8</v>
      </c>
      <c r="M9" s="76"/>
      <c r="IV9" s="5"/>
      <c r="IW9" s="5"/>
      <c r="IX9" s="5"/>
      <c r="IY9" s="5"/>
    </row>
    <row r="10" spans="1:259" x14ac:dyDescent="0.25">
      <c r="A10" s="73" t="s">
        <v>34</v>
      </c>
      <c r="B10" s="1" t="s">
        <v>37</v>
      </c>
      <c r="C10" s="3">
        <f>PA!I7+PA!I8+PA!I9+PA!I10+PA!I11+PA!I12+PA!I13+PA!I14+PA!I15</f>
        <v>96147</v>
      </c>
      <c r="D10" s="3">
        <f>PA!J7+PA!J8+PA!J9+PA!J10+PA!J11+PA!J12+PA!J13+PA!J14+PA!J15</f>
        <v>21127</v>
      </c>
      <c r="E10" s="3">
        <f>PA!K7+PA!K8+PA!K9+PA!K10+PA!K11+PA!K12+PA!K13+PA!K14+PA!K15</f>
        <v>12490</v>
      </c>
      <c r="F10" s="3">
        <f>PA!P7+PA!P8+PA!P9+PA!P10+PA!P11+PA!P12+PA!P13+PA!P14+PA!P15</f>
        <v>35</v>
      </c>
      <c r="G10" s="3">
        <f>PA!Q7+PA!Q8+PA!Q9+PA!Q10+PA!Q11+PA!Q12+PA!Q13+PA!Q14+PA!Q15</f>
        <v>0</v>
      </c>
      <c r="H10" s="3">
        <f>PA!R7+PA!R8+PA!R9+PA!R10+PA!R11+PA!R12+PA!R13+PA!R14+PA!R15</f>
        <v>8081</v>
      </c>
      <c r="I10" s="6">
        <f>(F10+G10+H10)</f>
        <v>8116</v>
      </c>
      <c r="J10" s="3">
        <f>(C10+F10)</f>
        <v>96182</v>
      </c>
      <c r="K10" s="3">
        <f t="shared" ref="K10:L10" si="0">(D10+G10)</f>
        <v>21127</v>
      </c>
      <c r="L10" s="3">
        <f t="shared" si="0"/>
        <v>20571</v>
      </c>
      <c r="M10" s="6">
        <f>(J10+K10+L10)</f>
        <v>137880</v>
      </c>
      <c r="IV10" s="5"/>
      <c r="IW10" s="5"/>
      <c r="IX10" s="5"/>
      <c r="IY10" s="5"/>
    </row>
    <row r="11" spans="1:259" x14ac:dyDescent="0.25">
      <c r="A11" s="73"/>
      <c r="B11" s="1" t="s">
        <v>38</v>
      </c>
      <c r="C11" s="1">
        <v>0</v>
      </c>
      <c r="D11" s="1">
        <v>0</v>
      </c>
      <c r="E11" s="1">
        <v>0</v>
      </c>
      <c r="F11" s="3">
        <v>0</v>
      </c>
      <c r="G11" s="3">
        <v>0</v>
      </c>
      <c r="H11" s="3">
        <v>0</v>
      </c>
      <c r="I11" s="6">
        <v>0</v>
      </c>
      <c r="J11" s="1">
        <v>0</v>
      </c>
      <c r="K11" s="1">
        <v>0</v>
      </c>
      <c r="L11" s="1">
        <v>0</v>
      </c>
      <c r="M11" s="6">
        <f t="shared" ref="M11:M18" si="1">(J11+K11+L11)</f>
        <v>0</v>
      </c>
      <c r="IV11" s="5"/>
      <c r="IW11" s="5"/>
      <c r="IX11" s="5"/>
      <c r="IY11" s="5"/>
    </row>
    <row r="12" spans="1:259" x14ac:dyDescent="0.25">
      <c r="A12" s="73" t="s">
        <v>35</v>
      </c>
      <c r="B12" s="1" t="s">
        <v>37</v>
      </c>
      <c r="C12" s="3">
        <f>PA!I16+PA!I17+PA!I18+PA!I19+PA!I20+PA!I21+PA!I22</f>
        <v>58757</v>
      </c>
      <c r="D12" s="3">
        <f>PA!J16+PA!J17+PA!J18+PA!J19+PA!J20+PA!J21+PA!J22</f>
        <v>0</v>
      </c>
      <c r="E12" s="3">
        <f>PA!K16+PA!K17+PA!K18+PA!K19+PA!K20+PA!K21+PA!K22</f>
        <v>5748</v>
      </c>
      <c r="F12" s="3">
        <f>PA!P16+PA!P17+PA!P18+PA!P19+PA!P20+PA!P22</f>
        <v>625</v>
      </c>
      <c r="G12" s="3">
        <f>PA!Q16+PA!Q17+PA!Q18+PA!Q19+PA!Q20+PA!Q22</f>
        <v>0</v>
      </c>
      <c r="H12" s="3">
        <f>PA!R16+PA!R17+PA!R18+PA!R19+PA!R20+PA!R22</f>
        <v>190</v>
      </c>
      <c r="I12" s="6">
        <f>(F12+G12+H12)</f>
        <v>815</v>
      </c>
      <c r="J12" s="3">
        <f>(C12+F12)</f>
        <v>59382</v>
      </c>
      <c r="K12" s="3">
        <f t="shared" ref="K12:L12" si="2">(D12+G12)</f>
        <v>0</v>
      </c>
      <c r="L12" s="3">
        <f t="shared" si="2"/>
        <v>5938</v>
      </c>
      <c r="M12" s="6">
        <f t="shared" si="1"/>
        <v>65320</v>
      </c>
      <c r="IV12" s="5"/>
      <c r="IW12" s="5"/>
      <c r="IX12" s="5"/>
      <c r="IY12" s="5"/>
    </row>
    <row r="13" spans="1:259" x14ac:dyDescent="0.25">
      <c r="A13" s="73"/>
      <c r="B13" s="1" t="s">
        <v>38</v>
      </c>
      <c r="C13" s="1">
        <v>0</v>
      </c>
      <c r="D13" s="1">
        <v>0</v>
      </c>
      <c r="E13" s="1">
        <v>0</v>
      </c>
      <c r="F13" s="3">
        <v>0</v>
      </c>
      <c r="G13" s="3">
        <v>0</v>
      </c>
      <c r="H13" s="3">
        <v>0</v>
      </c>
      <c r="I13" s="6">
        <v>0</v>
      </c>
      <c r="J13" s="1">
        <v>0</v>
      </c>
      <c r="K13" s="1">
        <v>0</v>
      </c>
      <c r="L13" s="1">
        <v>0</v>
      </c>
      <c r="M13" s="6">
        <f t="shared" si="1"/>
        <v>0</v>
      </c>
      <c r="IV13" s="5"/>
      <c r="IW13" s="5"/>
      <c r="IX13" s="5"/>
      <c r="IY13" s="5"/>
    </row>
    <row r="14" spans="1:259" x14ac:dyDescent="0.25">
      <c r="A14" s="73" t="s">
        <v>36</v>
      </c>
      <c r="B14" s="1" t="s">
        <v>37</v>
      </c>
      <c r="C14" s="3">
        <f>PA!I23+PA!I24+PA!I25+PA!I28+PA!I30+PA!I35+PA!L24</f>
        <v>132400</v>
      </c>
      <c r="D14" s="3">
        <f>PA!J23+PA!J24+PA!J25+PA!J28+PA!J30+PA!J35</f>
        <v>0</v>
      </c>
      <c r="E14" s="3">
        <f>PA!K23+PA!K24+PA!K25+PA!K28+PA!K30+PA!K35+PA!R24</f>
        <v>15916</v>
      </c>
      <c r="F14" s="3">
        <f>+PA!L25+PA!L28+PA!L30+PA!L35</f>
        <v>44874</v>
      </c>
      <c r="G14" s="3">
        <v>0</v>
      </c>
      <c r="H14" s="3">
        <f>PA!R35+PA!R30+PA!R28+PA!R25</f>
        <v>1635</v>
      </c>
      <c r="I14" s="6">
        <f>(F14+G14+H14)</f>
        <v>46509</v>
      </c>
      <c r="J14" s="3">
        <f>(C14+F14)</f>
        <v>177274</v>
      </c>
      <c r="K14" s="3">
        <f t="shared" ref="K14:L14" si="3">(D14+G14)</f>
        <v>0</v>
      </c>
      <c r="L14" s="3">
        <f t="shared" si="3"/>
        <v>17551</v>
      </c>
      <c r="M14" s="6">
        <f t="shared" si="1"/>
        <v>194825</v>
      </c>
      <c r="IV14" s="5"/>
      <c r="IW14" s="5"/>
      <c r="IX14" s="5"/>
      <c r="IY14" s="5"/>
    </row>
    <row r="15" spans="1:259" x14ac:dyDescent="0.25">
      <c r="A15" s="73"/>
      <c r="B15" s="1" t="s">
        <v>38</v>
      </c>
      <c r="C15" s="1">
        <v>0</v>
      </c>
      <c r="D15" s="1">
        <v>0</v>
      </c>
      <c r="E15" s="1">
        <v>0</v>
      </c>
      <c r="F15" s="3">
        <v>0</v>
      </c>
      <c r="G15" s="3">
        <v>0</v>
      </c>
      <c r="H15" s="3">
        <v>0</v>
      </c>
      <c r="I15" s="6">
        <v>0</v>
      </c>
      <c r="J15" s="1">
        <v>0</v>
      </c>
      <c r="K15" s="1">
        <v>0</v>
      </c>
      <c r="L15" s="1">
        <v>0</v>
      </c>
      <c r="M15" s="6">
        <f t="shared" si="1"/>
        <v>0</v>
      </c>
      <c r="IV15" s="5"/>
      <c r="IW15" s="5"/>
      <c r="IX15" s="5"/>
      <c r="IY15" s="5"/>
    </row>
    <row r="16" spans="1:259" x14ac:dyDescent="0.25">
      <c r="A16" s="73" t="s">
        <v>39</v>
      </c>
      <c r="B16" s="74"/>
      <c r="C16" s="1">
        <v>0</v>
      </c>
      <c r="D16" s="1">
        <v>0</v>
      </c>
      <c r="E16" s="1">
        <v>0</v>
      </c>
      <c r="F16" s="3">
        <v>15000</v>
      </c>
      <c r="G16" s="3">
        <v>0</v>
      </c>
      <c r="H16" s="3">
        <v>0</v>
      </c>
      <c r="I16" s="6">
        <f>(F16+G16+H16)</f>
        <v>15000</v>
      </c>
      <c r="J16" s="3">
        <f>(C16+F16)</f>
        <v>15000</v>
      </c>
      <c r="K16" s="3">
        <f t="shared" ref="K16:L17" si="4">(D16+G16)</f>
        <v>0</v>
      </c>
      <c r="L16" s="3">
        <f t="shared" si="4"/>
        <v>0</v>
      </c>
      <c r="M16" s="6">
        <f t="shared" si="1"/>
        <v>15000</v>
      </c>
      <c r="IV16" s="5"/>
      <c r="IW16" s="5"/>
      <c r="IX16" s="5"/>
      <c r="IY16" s="5"/>
    </row>
    <row r="17" spans="1:259" x14ac:dyDescent="0.25">
      <c r="A17" s="73" t="s">
        <v>40</v>
      </c>
      <c r="B17" s="74"/>
      <c r="C17" s="1">
        <v>0</v>
      </c>
      <c r="D17" s="1">
        <v>0</v>
      </c>
      <c r="E17" s="1">
        <v>0</v>
      </c>
      <c r="F17" s="3">
        <v>20000</v>
      </c>
      <c r="G17" s="3">
        <v>0</v>
      </c>
      <c r="H17" s="3">
        <v>0</v>
      </c>
      <c r="I17" s="6">
        <f>(F17+G17+H17)</f>
        <v>20000</v>
      </c>
      <c r="J17" s="3">
        <f>(C17+F17)</f>
        <v>20000</v>
      </c>
      <c r="K17" s="3">
        <f t="shared" si="4"/>
        <v>0</v>
      </c>
      <c r="L17" s="3">
        <f t="shared" si="4"/>
        <v>0</v>
      </c>
      <c r="M17" s="6">
        <f t="shared" si="1"/>
        <v>20000</v>
      </c>
      <c r="IV17" s="5"/>
      <c r="IW17" s="5"/>
      <c r="IX17" s="5"/>
      <c r="IY17" s="5"/>
    </row>
    <row r="18" spans="1:259" ht="15.75" thickBot="1" x14ac:dyDescent="0.3">
      <c r="A18" s="77" t="s">
        <v>41</v>
      </c>
      <c r="B18" s="78"/>
      <c r="C18" s="4">
        <f>(C10+C11+C12+C13+C14+C15+C16+C17)</f>
        <v>287304</v>
      </c>
      <c r="D18" s="4">
        <f t="shared" ref="D18:E18" si="5">(D10+D11+D12+D13+D14+D15+D16+D17)</f>
        <v>21127</v>
      </c>
      <c r="E18" s="4">
        <f t="shared" si="5"/>
        <v>34154</v>
      </c>
      <c r="F18" s="4">
        <f>(F10+F11+F12+F13+F14+F15+F16+F17)</f>
        <v>80534</v>
      </c>
      <c r="G18" s="4">
        <f t="shared" ref="G18:I18" si="6">(G10+G11+G12+G13+G14+G15+G16+G17)</f>
        <v>0</v>
      </c>
      <c r="H18" s="4">
        <f t="shared" si="6"/>
        <v>9906</v>
      </c>
      <c r="I18" s="4">
        <f t="shared" si="6"/>
        <v>90440</v>
      </c>
      <c r="J18" s="4">
        <f>(J10+J11+J12+J13+J14+J15+J16+J17)</f>
        <v>367838</v>
      </c>
      <c r="K18" s="4">
        <f t="shared" ref="K18:L18" si="7">(K10+K11+K12+K13+K14+K15+K16+K17)</f>
        <v>21127</v>
      </c>
      <c r="L18" s="4">
        <f t="shared" si="7"/>
        <v>44060</v>
      </c>
      <c r="M18" s="33">
        <f t="shared" si="1"/>
        <v>433025</v>
      </c>
      <c r="IV18" s="5"/>
      <c r="IW18" s="5"/>
      <c r="IX18" s="5"/>
      <c r="IY18" s="5"/>
    </row>
    <row r="19" spans="1:259" s="5" customFormat="1" x14ac:dyDescent="0.25"/>
    <row r="20" spans="1:259" s="5" customFormat="1" x14ac:dyDescent="0.25"/>
    <row r="21" spans="1:259" s="5" customFormat="1" x14ac:dyDescent="0.25"/>
    <row r="22" spans="1:259" s="5" customFormat="1" x14ac:dyDescent="0.25"/>
    <row r="23" spans="1:259" s="5" customFormat="1" x14ac:dyDescent="0.25">
      <c r="F23" s="23"/>
    </row>
    <row r="24" spans="1:259" s="5" customFormat="1" x14ac:dyDescent="0.25"/>
    <row r="25" spans="1:259" s="5" customFormat="1" x14ac:dyDescent="0.25"/>
    <row r="26" spans="1:259" s="5" customFormat="1" x14ac:dyDescent="0.25"/>
    <row r="27" spans="1:259" s="5" customFormat="1" x14ac:dyDescent="0.25">
      <c r="E27" s="23"/>
    </row>
    <row r="28" spans="1:259" s="5" customFormat="1" x14ac:dyDescent="0.25">
      <c r="I28" s="23"/>
    </row>
    <row r="29" spans="1:259" s="5" customFormat="1" x14ac:dyDescent="0.25"/>
    <row r="30" spans="1:259" s="5" customFormat="1" x14ac:dyDescent="0.25"/>
    <row r="31" spans="1:259" s="5" customFormat="1" x14ac:dyDescent="0.25"/>
    <row r="32" spans="1:259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  <row r="1061" s="5" customFormat="1" x14ac:dyDescent="0.25"/>
    <row r="1062" s="5" customFormat="1" x14ac:dyDescent="0.25"/>
    <row r="1063" s="5" customFormat="1" x14ac:dyDescent="0.25"/>
    <row r="1064" s="5" customFormat="1" x14ac:dyDescent="0.25"/>
    <row r="1065" s="5" customFormat="1" x14ac:dyDescent="0.25"/>
    <row r="1066" s="5" customFormat="1" x14ac:dyDescent="0.25"/>
    <row r="1067" s="5" customFormat="1" x14ac:dyDescent="0.25"/>
    <row r="1068" s="5" customFormat="1" x14ac:dyDescent="0.25"/>
    <row r="1069" s="5" customFormat="1" x14ac:dyDescent="0.25"/>
    <row r="1070" s="5" customFormat="1" x14ac:dyDescent="0.25"/>
    <row r="1071" s="5" customFormat="1" x14ac:dyDescent="0.25"/>
    <row r="1072" s="5" customFormat="1" x14ac:dyDescent="0.25"/>
    <row r="1073" s="5" customFormat="1" x14ac:dyDescent="0.25"/>
    <row r="1074" s="5" customFormat="1" x14ac:dyDescent="0.25"/>
    <row r="1075" s="5" customFormat="1" x14ac:dyDescent="0.25"/>
    <row r="1076" s="5" customFormat="1" x14ac:dyDescent="0.25"/>
    <row r="1077" s="5" customFormat="1" x14ac:dyDescent="0.25"/>
    <row r="1078" s="5" customFormat="1" x14ac:dyDescent="0.25"/>
    <row r="1079" s="5" customFormat="1" x14ac:dyDescent="0.25"/>
    <row r="1080" s="5" customFormat="1" x14ac:dyDescent="0.25"/>
    <row r="1081" s="5" customFormat="1" x14ac:dyDescent="0.25"/>
    <row r="1082" s="5" customFormat="1" x14ac:dyDescent="0.25"/>
    <row r="1083" s="5" customFormat="1" x14ac:dyDescent="0.25"/>
    <row r="1084" s="5" customFormat="1" x14ac:dyDescent="0.25"/>
    <row r="1085" s="5" customFormat="1" x14ac:dyDescent="0.25"/>
    <row r="1086" s="5" customFormat="1" x14ac:dyDescent="0.25"/>
    <row r="1087" s="5" customFormat="1" x14ac:dyDescent="0.25"/>
    <row r="1088" s="5" customFormat="1" x14ac:dyDescent="0.25"/>
    <row r="1089" s="5" customFormat="1" x14ac:dyDescent="0.25"/>
    <row r="1090" s="5" customFormat="1" x14ac:dyDescent="0.25"/>
    <row r="1091" s="5" customFormat="1" x14ac:dyDescent="0.25"/>
    <row r="1092" s="5" customFormat="1" x14ac:dyDescent="0.25"/>
    <row r="1093" s="5" customFormat="1" x14ac:dyDescent="0.25"/>
    <row r="1094" s="5" customFormat="1" x14ac:dyDescent="0.25"/>
    <row r="1095" s="5" customFormat="1" x14ac:dyDescent="0.25"/>
    <row r="1096" s="5" customFormat="1" x14ac:dyDescent="0.25"/>
    <row r="1097" s="5" customFormat="1" x14ac:dyDescent="0.25"/>
    <row r="1098" s="5" customFormat="1" x14ac:dyDescent="0.25"/>
    <row r="1099" s="5" customFormat="1" x14ac:dyDescent="0.25"/>
    <row r="1100" s="5" customFormat="1" x14ac:dyDescent="0.25"/>
    <row r="1101" s="5" customFormat="1" x14ac:dyDescent="0.25"/>
    <row r="1102" s="5" customFormat="1" x14ac:dyDescent="0.25"/>
    <row r="1103" s="5" customFormat="1" x14ac:dyDescent="0.25"/>
    <row r="1104" s="5" customFormat="1" x14ac:dyDescent="0.25"/>
    <row r="1105" s="5" customFormat="1" x14ac:dyDescent="0.25"/>
    <row r="1106" s="5" customFormat="1" x14ac:dyDescent="0.25"/>
    <row r="1107" s="5" customFormat="1" x14ac:dyDescent="0.25"/>
    <row r="1108" s="5" customFormat="1" x14ac:dyDescent="0.25"/>
    <row r="1109" s="5" customFormat="1" x14ac:dyDescent="0.25"/>
    <row r="1110" s="5" customFormat="1" x14ac:dyDescent="0.25"/>
    <row r="1111" s="5" customFormat="1" x14ac:dyDescent="0.25"/>
    <row r="1112" s="5" customFormat="1" x14ac:dyDescent="0.25"/>
    <row r="1113" s="5" customFormat="1" x14ac:dyDescent="0.25"/>
    <row r="1114" s="5" customFormat="1" x14ac:dyDescent="0.25"/>
    <row r="1115" s="5" customFormat="1" x14ac:dyDescent="0.25"/>
    <row r="1116" s="5" customFormat="1" x14ac:dyDescent="0.25"/>
    <row r="1117" s="5" customFormat="1" x14ac:dyDescent="0.25"/>
    <row r="1118" s="5" customFormat="1" x14ac:dyDescent="0.25"/>
    <row r="1119" s="5" customFormat="1" x14ac:dyDescent="0.25"/>
    <row r="1120" s="5" customFormat="1" x14ac:dyDescent="0.25"/>
    <row r="1121" s="5" customFormat="1" x14ac:dyDescent="0.25"/>
    <row r="1122" s="5" customFormat="1" x14ac:dyDescent="0.25"/>
    <row r="1123" s="5" customFormat="1" x14ac:dyDescent="0.25"/>
    <row r="1124" s="5" customFormat="1" x14ac:dyDescent="0.25"/>
    <row r="1125" s="5" customFormat="1" x14ac:dyDescent="0.25"/>
    <row r="1126" s="5" customFormat="1" x14ac:dyDescent="0.25"/>
    <row r="1127" s="5" customFormat="1" x14ac:dyDescent="0.25"/>
    <row r="1128" s="5" customFormat="1" x14ac:dyDescent="0.25"/>
    <row r="1129" s="5" customFormat="1" x14ac:dyDescent="0.25"/>
    <row r="1130" s="5" customFormat="1" x14ac:dyDescent="0.25"/>
    <row r="1131" s="5" customFormat="1" x14ac:dyDescent="0.25"/>
    <row r="1132" s="5" customFormat="1" x14ac:dyDescent="0.25"/>
    <row r="1133" s="5" customFormat="1" x14ac:dyDescent="0.25"/>
    <row r="1134" s="5" customFormat="1" x14ac:dyDescent="0.25"/>
    <row r="1135" s="5" customFormat="1" x14ac:dyDescent="0.25"/>
    <row r="1136" s="5" customFormat="1" x14ac:dyDescent="0.25"/>
    <row r="1137" s="5" customFormat="1" x14ac:dyDescent="0.25"/>
    <row r="1138" s="5" customFormat="1" x14ac:dyDescent="0.25"/>
    <row r="1139" s="5" customFormat="1" x14ac:dyDescent="0.25"/>
    <row r="1140" s="5" customFormat="1" x14ac:dyDescent="0.25"/>
    <row r="1141" s="5" customFormat="1" x14ac:dyDescent="0.25"/>
    <row r="1142" s="5" customFormat="1" x14ac:dyDescent="0.25"/>
    <row r="1143" s="5" customFormat="1" x14ac:dyDescent="0.25"/>
    <row r="1144" s="5" customFormat="1" x14ac:dyDescent="0.25"/>
    <row r="1145" s="5" customFormat="1" x14ac:dyDescent="0.25"/>
    <row r="1146" s="5" customFormat="1" x14ac:dyDescent="0.25"/>
    <row r="1147" s="5" customFormat="1" x14ac:dyDescent="0.25"/>
    <row r="1148" s="5" customFormat="1" x14ac:dyDescent="0.25"/>
    <row r="1149" s="5" customFormat="1" x14ac:dyDescent="0.25"/>
    <row r="1150" s="5" customFormat="1" x14ac:dyDescent="0.25"/>
    <row r="1151" s="5" customFormat="1" x14ac:dyDescent="0.25"/>
    <row r="1152" s="5" customFormat="1" x14ac:dyDescent="0.25"/>
    <row r="1153" s="5" customFormat="1" x14ac:dyDescent="0.25"/>
    <row r="1154" s="5" customFormat="1" x14ac:dyDescent="0.25"/>
    <row r="1155" s="5" customFormat="1" x14ac:dyDescent="0.25"/>
    <row r="1156" s="5" customFormat="1" x14ac:dyDescent="0.25"/>
    <row r="1157" s="5" customFormat="1" x14ac:dyDescent="0.25"/>
    <row r="1158" s="5" customFormat="1" x14ac:dyDescent="0.25"/>
    <row r="1159" s="5" customFormat="1" x14ac:dyDescent="0.25"/>
    <row r="1160" s="5" customFormat="1" x14ac:dyDescent="0.25"/>
    <row r="1161" s="5" customFormat="1" x14ac:dyDescent="0.25"/>
    <row r="1162" s="5" customFormat="1" x14ac:dyDescent="0.25"/>
    <row r="1163" s="5" customFormat="1" x14ac:dyDescent="0.25"/>
    <row r="1164" s="5" customFormat="1" x14ac:dyDescent="0.25"/>
    <row r="1165" s="5" customFormat="1" x14ac:dyDescent="0.25"/>
    <row r="1166" s="5" customFormat="1" x14ac:dyDescent="0.25"/>
    <row r="1167" s="5" customFormat="1" x14ac:dyDescent="0.25"/>
    <row r="1168" s="5" customFormat="1" x14ac:dyDescent="0.25"/>
    <row r="1169" s="5" customFormat="1" x14ac:dyDescent="0.25"/>
    <row r="1170" s="5" customFormat="1" x14ac:dyDescent="0.25"/>
    <row r="1171" s="5" customFormat="1" x14ac:dyDescent="0.25"/>
    <row r="1172" s="5" customFormat="1" x14ac:dyDescent="0.25"/>
    <row r="1173" s="5" customFormat="1" x14ac:dyDescent="0.25"/>
    <row r="1174" s="5" customFormat="1" x14ac:dyDescent="0.25"/>
    <row r="1175" s="5" customFormat="1" x14ac:dyDescent="0.25"/>
    <row r="1176" s="5" customFormat="1" x14ac:dyDescent="0.25"/>
    <row r="1177" s="5" customFormat="1" x14ac:dyDescent="0.25"/>
    <row r="1178" s="5" customFormat="1" x14ac:dyDescent="0.25"/>
    <row r="1179" s="5" customFormat="1" x14ac:dyDescent="0.25"/>
    <row r="1180" s="5" customFormat="1" x14ac:dyDescent="0.25"/>
    <row r="1181" s="5" customFormat="1" x14ac:dyDescent="0.25"/>
    <row r="1182" s="5" customFormat="1" x14ac:dyDescent="0.25"/>
    <row r="1183" s="5" customFormat="1" x14ac:dyDescent="0.25"/>
    <row r="1184" s="5" customFormat="1" x14ac:dyDescent="0.25"/>
    <row r="1185" s="5" customFormat="1" x14ac:dyDescent="0.25"/>
    <row r="1186" s="5" customFormat="1" x14ac:dyDescent="0.25"/>
    <row r="1187" s="5" customFormat="1" x14ac:dyDescent="0.25"/>
    <row r="1188" s="5" customFormat="1" x14ac:dyDescent="0.25"/>
    <row r="1189" s="5" customFormat="1" x14ac:dyDescent="0.25"/>
    <row r="1190" s="5" customFormat="1" x14ac:dyDescent="0.25"/>
    <row r="1191" s="5" customFormat="1" x14ac:dyDescent="0.25"/>
    <row r="1192" s="5" customFormat="1" x14ac:dyDescent="0.25"/>
    <row r="1193" s="5" customFormat="1" x14ac:dyDescent="0.25"/>
    <row r="1194" s="5" customFormat="1" x14ac:dyDescent="0.25"/>
    <row r="1195" s="5" customFormat="1" x14ac:dyDescent="0.25"/>
    <row r="1196" s="5" customFormat="1" x14ac:dyDescent="0.25"/>
    <row r="1197" s="5" customFormat="1" x14ac:dyDescent="0.25"/>
    <row r="1198" s="5" customFormat="1" x14ac:dyDescent="0.25"/>
    <row r="1199" s="5" customFormat="1" x14ac:dyDescent="0.25"/>
    <row r="1200" s="5" customFormat="1" x14ac:dyDescent="0.25"/>
    <row r="1201" s="5" customFormat="1" x14ac:dyDescent="0.25"/>
    <row r="1202" s="5" customFormat="1" x14ac:dyDescent="0.25"/>
    <row r="1203" s="5" customFormat="1" x14ac:dyDescent="0.25"/>
    <row r="1204" s="5" customFormat="1" x14ac:dyDescent="0.25"/>
    <row r="1205" s="5" customFormat="1" x14ac:dyDescent="0.25"/>
    <row r="1206" s="5" customFormat="1" x14ac:dyDescent="0.25"/>
    <row r="1207" s="5" customFormat="1" x14ac:dyDescent="0.25"/>
    <row r="1208" s="5" customFormat="1" x14ac:dyDescent="0.25"/>
    <row r="1209" s="5" customFormat="1" x14ac:dyDescent="0.25"/>
    <row r="1210" s="5" customFormat="1" x14ac:dyDescent="0.25"/>
    <row r="1211" s="5" customFormat="1" x14ac:dyDescent="0.25"/>
    <row r="1212" s="5" customFormat="1" x14ac:dyDescent="0.25"/>
    <row r="1213" s="5" customFormat="1" x14ac:dyDescent="0.25"/>
    <row r="1214" s="5" customFormat="1" x14ac:dyDescent="0.25"/>
    <row r="1215" s="5" customFormat="1" x14ac:dyDescent="0.25"/>
    <row r="1216" s="5" customFormat="1" x14ac:dyDescent="0.25"/>
    <row r="1217" s="5" customFormat="1" x14ac:dyDescent="0.25"/>
    <row r="1218" s="5" customFormat="1" x14ac:dyDescent="0.25"/>
    <row r="1219" s="5" customFormat="1" x14ac:dyDescent="0.25"/>
    <row r="1220" s="5" customFormat="1" x14ac:dyDescent="0.25"/>
    <row r="1221" s="5" customFormat="1" x14ac:dyDescent="0.25"/>
    <row r="1222" s="5" customFormat="1" x14ac:dyDescent="0.25"/>
    <row r="1223" s="5" customFormat="1" x14ac:dyDescent="0.25"/>
    <row r="1224" s="5" customFormat="1" x14ac:dyDescent="0.25"/>
    <row r="1225" s="5" customFormat="1" x14ac:dyDescent="0.25"/>
    <row r="1226" s="5" customFormat="1" x14ac:dyDescent="0.25"/>
    <row r="1227" s="5" customFormat="1" x14ac:dyDescent="0.25"/>
    <row r="1228" s="5" customFormat="1" x14ac:dyDescent="0.25"/>
    <row r="1229" s="5" customFormat="1" x14ac:dyDescent="0.25"/>
    <row r="1230" s="5" customFormat="1" x14ac:dyDescent="0.25"/>
    <row r="1231" s="5" customFormat="1" x14ac:dyDescent="0.25"/>
    <row r="1232" s="5" customFormat="1" x14ac:dyDescent="0.25"/>
    <row r="1233" s="5" customFormat="1" x14ac:dyDescent="0.25"/>
    <row r="1234" s="5" customFormat="1" x14ac:dyDescent="0.25"/>
    <row r="1235" s="5" customFormat="1" x14ac:dyDescent="0.25"/>
    <row r="1236" s="5" customFormat="1" x14ac:dyDescent="0.25"/>
    <row r="1237" s="5" customFormat="1" x14ac:dyDescent="0.25"/>
    <row r="1238" s="5" customFormat="1" x14ac:dyDescent="0.25"/>
    <row r="1239" s="5" customFormat="1" x14ac:dyDescent="0.25"/>
    <row r="1240" s="5" customFormat="1" x14ac:dyDescent="0.25"/>
    <row r="1241" s="5" customFormat="1" x14ac:dyDescent="0.25"/>
    <row r="1242" s="5" customFormat="1" x14ac:dyDescent="0.25"/>
    <row r="1243" s="5" customFormat="1" x14ac:dyDescent="0.25"/>
    <row r="1244" s="5" customFormat="1" x14ac:dyDescent="0.25"/>
    <row r="1245" s="5" customFormat="1" x14ac:dyDescent="0.25"/>
    <row r="1246" s="5" customFormat="1" x14ac:dyDescent="0.25"/>
    <row r="1247" s="5" customFormat="1" x14ac:dyDescent="0.25"/>
    <row r="1248" s="5" customFormat="1" x14ac:dyDescent="0.25"/>
    <row r="1249" s="5" customFormat="1" x14ac:dyDescent="0.25"/>
    <row r="1250" s="5" customFormat="1" x14ac:dyDescent="0.25"/>
    <row r="1251" s="5" customFormat="1" x14ac:dyDescent="0.25"/>
    <row r="1252" s="5" customFormat="1" x14ac:dyDescent="0.25"/>
    <row r="1253" s="5" customFormat="1" x14ac:dyDescent="0.25"/>
    <row r="1254" s="5" customFormat="1" x14ac:dyDescent="0.25"/>
    <row r="1255" s="5" customFormat="1" x14ac:dyDescent="0.25"/>
    <row r="1256" s="5" customFormat="1" x14ac:dyDescent="0.25"/>
    <row r="1257" s="5" customFormat="1" x14ac:dyDescent="0.25"/>
    <row r="1258" s="5" customFormat="1" x14ac:dyDescent="0.25"/>
    <row r="1259" s="5" customFormat="1" x14ac:dyDescent="0.25"/>
    <row r="1260" s="5" customFormat="1" x14ac:dyDescent="0.25"/>
    <row r="1261" s="5" customFormat="1" x14ac:dyDescent="0.25"/>
    <row r="1262" s="5" customFormat="1" x14ac:dyDescent="0.25"/>
    <row r="1263" s="5" customFormat="1" x14ac:dyDescent="0.25"/>
    <row r="1264" s="5" customFormat="1" x14ac:dyDescent="0.25"/>
    <row r="1265" s="5" customFormat="1" x14ac:dyDescent="0.25"/>
    <row r="1266" s="5" customFormat="1" x14ac:dyDescent="0.25"/>
    <row r="1267" s="5" customFormat="1" x14ac:dyDescent="0.25"/>
    <row r="1268" s="5" customFormat="1" x14ac:dyDescent="0.25"/>
    <row r="1269" s="5" customFormat="1" x14ac:dyDescent="0.25"/>
    <row r="1270" s="5" customFormat="1" x14ac:dyDescent="0.25"/>
    <row r="1271" s="5" customFormat="1" x14ac:dyDescent="0.25"/>
    <row r="1272" s="5" customFormat="1" x14ac:dyDescent="0.25"/>
    <row r="1273" s="5" customFormat="1" x14ac:dyDescent="0.25"/>
    <row r="1274" s="5" customFormat="1" x14ac:dyDescent="0.25"/>
    <row r="1275" s="5" customFormat="1" x14ac:dyDescent="0.25"/>
    <row r="1276" s="5" customFormat="1" x14ac:dyDescent="0.25"/>
    <row r="1277" s="5" customFormat="1" x14ac:dyDescent="0.25"/>
    <row r="1278" s="5" customFormat="1" x14ac:dyDescent="0.25"/>
    <row r="1279" s="5" customFormat="1" x14ac:dyDescent="0.25"/>
    <row r="1280" s="5" customFormat="1" x14ac:dyDescent="0.25"/>
    <row r="1281" s="5" customFormat="1" x14ac:dyDescent="0.25"/>
  </sheetData>
  <mergeCells count="21">
    <mergeCell ref="J8:L8"/>
    <mergeCell ref="M8:M9"/>
    <mergeCell ref="C7:E7"/>
    <mergeCell ref="F7:I7"/>
    <mergeCell ref="J7:M7"/>
    <mergeCell ref="A12:A13"/>
    <mergeCell ref="A14:A15"/>
    <mergeCell ref="A16:B16"/>
    <mergeCell ref="A17:B17"/>
    <mergeCell ref="A18:B18"/>
    <mergeCell ref="A5:I5"/>
    <mergeCell ref="A8:B9"/>
    <mergeCell ref="F8:H8"/>
    <mergeCell ref="I8:I9"/>
    <mergeCell ref="A10:A11"/>
    <mergeCell ref="C8:E8"/>
    <mergeCell ref="A1:I1"/>
    <mergeCell ref="A2:I2"/>
    <mergeCell ref="A3:B3"/>
    <mergeCell ref="F3:I3"/>
    <mergeCell ref="A4:I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PA</vt:lpstr>
      <vt:lpstr>Hoja1</vt:lpstr>
      <vt:lpstr>Conciliación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 2</dc:creator>
  <cp:lastModifiedBy>ISM</cp:lastModifiedBy>
  <dcterms:created xsi:type="dcterms:W3CDTF">2019-02-15T11:54:02Z</dcterms:created>
  <dcterms:modified xsi:type="dcterms:W3CDTF">2023-08-16T17:45:41Z</dcterms:modified>
</cp:coreProperties>
</file>